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activeTab="2"/>
  </bookViews>
  <sheets>
    <sheet name="2007 (старая цена на газ)" sheetId="3" r:id="rId1"/>
    <sheet name="2007" sheetId="1" r:id="rId2"/>
    <sheet name="Обсяг" sheetId="2" r:id="rId3"/>
  </sheets>
  <definedNames>
    <definedName name="Excel_BuiltIn_Print_Area_2" localSheetId="1">#REF!</definedName>
    <definedName name="Excel_BuiltIn_Print_Area_2" localSheetId="0">#REF!</definedName>
    <definedName name="Excel_BuiltIn_Print_Area_2">#REF!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Titles_2" localSheetId="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4" localSheetId="1">#REF!</definedName>
    <definedName name="Excel_BuiltIn_Print_Titles_4" localSheetId="0">#REF!</definedName>
    <definedName name="Excel_BuiltIn_Print_Titles_4">#REF!</definedName>
  </definedNames>
  <calcPr calcId="144525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E68" i="3" l="1"/>
  <c r="E69" i="3" s="1"/>
  <c r="D68" i="3"/>
  <c r="E64" i="3"/>
  <c r="E65" i="3" s="1"/>
  <c r="D64" i="3"/>
  <c r="E58" i="3"/>
  <c r="E59" i="3" s="1"/>
  <c r="D58" i="3"/>
  <c r="F55" i="3"/>
  <c r="F54" i="3"/>
  <c r="F53" i="3"/>
  <c r="E52" i="3"/>
  <c r="D52" i="3"/>
  <c r="F52" i="3" s="1"/>
  <c r="F49" i="3"/>
  <c r="F48" i="3"/>
  <c r="F47" i="3"/>
  <c r="F46" i="3"/>
  <c r="D45" i="3"/>
  <c r="F45" i="3" s="1"/>
  <c r="F44" i="3"/>
  <c r="E43" i="3"/>
  <c r="F41" i="3"/>
  <c r="F40" i="3"/>
  <c r="F39" i="3"/>
  <c r="F38" i="3"/>
  <c r="F37" i="3"/>
  <c r="F36" i="3"/>
  <c r="F35" i="3"/>
  <c r="F34" i="3"/>
  <c r="F33" i="3"/>
  <c r="F32" i="3"/>
  <c r="F31" i="3"/>
  <c r="D30" i="3"/>
  <c r="F30" i="3" s="1"/>
  <c r="F29" i="3"/>
  <c r="E28" i="3"/>
  <c r="F26" i="3"/>
  <c r="F25" i="3"/>
  <c r="F24" i="3"/>
  <c r="F23" i="3"/>
  <c r="D22" i="3"/>
  <c r="F22" i="3" s="1"/>
  <c r="F21" i="3"/>
  <c r="E20" i="3"/>
  <c r="E18" i="3"/>
  <c r="D18" i="3"/>
  <c r="F17" i="3"/>
  <c r="F16" i="3"/>
  <c r="F15" i="3"/>
  <c r="F14" i="3"/>
  <c r="F13" i="3"/>
  <c r="F12" i="3"/>
  <c r="F11" i="3"/>
  <c r="F10" i="3"/>
  <c r="D10" i="3"/>
  <c r="F9" i="3"/>
  <c r="F8" i="3"/>
  <c r="F7" i="3"/>
  <c r="E6" i="3"/>
  <c r="D6" i="3"/>
  <c r="E5" i="3"/>
  <c r="E51" i="3" l="1"/>
  <c r="E56" i="3" s="1"/>
  <c r="E57" i="3" s="1"/>
  <c r="E66" i="3" s="1"/>
  <c r="E67" i="3" s="1"/>
  <c r="F58" i="3"/>
  <c r="F64" i="3"/>
  <c r="F68" i="3"/>
  <c r="D20" i="3"/>
  <c r="F20" i="3" s="1"/>
  <c r="D59" i="3"/>
  <c r="D69" i="3"/>
  <c r="F69" i="3" s="1"/>
  <c r="D65" i="3"/>
  <c r="E70" i="3"/>
  <c r="E71" i="3" s="1"/>
  <c r="F65" i="3"/>
  <c r="F6" i="3"/>
  <c r="F18" i="3"/>
  <c r="F59" i="3"/>
  <c r="D5" i="3"/>
  <c r="D28" i="3"/>
  <c r="D43" i="3"/>
  <c r="D45" i="1"/>
  <c r="D30" i="1"/>
  <c r="E60" i="3" l="1"/>
  <c r="E62" i="3" s="1"/>
  <c r="E63" i="3" s="1"/>
  <c r="F43" i="3"/>
  <c r="F5" i="3"/>
  <c r="D51" i="3"/>
  <c r="G28" i="3" s="1"/>
  <c r="E61" i="3"/>
  <c r="F28" i="3"/>
  <c r="E68" i="1"/>
  <c r="E69" i="1" s="1"/>
  <c r="E64" i="1"/>
  <c r="E65" i="1" s="1"/>
  <c r="E58" i="1"/>
  <c r="E59" i="1" s="1"/>
  <c r="E52" i="1"/>
  <c r="E43" i="1"/>
  <c r="E28" i="1"/>
  <c r="E20" i="1"/>
  <c r="E18" i="1"/>
  <c r="E6" i="1"/>
  <c r="D68" i="1"/>
  <c r="D64" i="1"/>
  <c r="D58" i="1"/>
  <c r="F55" i="1"/>
  <c r="F54" i="1"/>
  <c r="F53" i="1"/>
  <c r="D52" i="1"/>
  <c r="F49" i="1"/>
  <c r="F48" i="1"/>
  <c r="F47" i="1"/>
  <c r="F46" i="1"/>
  <c r="F44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D28" i="1"/>
  <c r="F26" i="1"/>
  <c r="F25" i="1"/>
  <c r="F24" i="1"/>
  <c r="F23" i="1"/>
  <c r="D22" i="1"/>
  <c r="F21" i="1"/>
  <c r="D18" i="1"/>
  <c r="F17" i="1"/>
  <c r="F16" i="1"/>
  <c r="F15" i="1"/>
  <c r="F14" i="1"/>
  <c r="F13" i="1"/>
  <c r="F12" i="1"/>
  <c r="F11" i="1"/>
  <c r="D10" i="1"/>
  <c r="F9" i="1"/>
  <c r="F8" i="1"/>
  <c r="F7" i="1"/>
  <c r="D56" i="3" l="1"/>
  <c r="G17" i="3"/>
  <c r="G16" i="3"/>
  <c r="G15" i="3"/>
  <c r="G14" i="3"/>
  <c r="F51" i="3"/>
  <c r="G6" i="3"/>
  <c r="G20" i="3"/>
  <c r="G18" i="3"/>
  <c r="G43" i="3"/>
  <c r="E5" i="1"/>
  <c r="E51" i="1" s="1"/>
  <c r="E56" i="1" s="1"/>
  <c r="E57" i="1" s="1"/>
  <c r="E66" i="1" s="1"/>
  <c r="E67" i="1" s="1"/>
  <c r="F10" i="1"/>
  <c r="F18" i="1"/>
  <c r="F22" i="1"/>
  <c r="F28" i="1"/>
  <c r="F45" i="1"/>
  <c r="F52" i="1"/>
  <c r="F58" i="1"/>
  <c r="D59" i="1"/>
  <c r="F64" i="1"/>
  <c r="D65" i="1"/>
  <c r="F68" i="1"/>
  <c r="D69" i="1"/>
  <c r="D6" i="1"/>
  <c r="D20" i="1"/>
  <c r="D43" i="1"/>
  <c r="F56" i="3" l="1"/>
  <c r="D57" i="3"/>
  <c r="E60" i="1"/>
  <c r="E61" i="1" s="1"/>
  <c r="E70" i="1"/>
  <c r="E71" i="1" s="1"/>
  <c r="E62" i="1"/>
  <c r="E63" i="1" s="1"/>
  <c r="F43" i="1"/>
  <c r="F6" i="1"/>
  <c r="D5" i="1"/>
  <c r="F20" i="1"/>
  <c r="F69" i="1"/>
  <c r="F65" i="1"/>
  <c r="F59" i="1"/>
  <c r="D70" i="3" l="1"/>
  <c r="D66" i="3"/>
  <c r="F57" i="3"/>
  <c r="D60" i="3"/>
  <c r="F5" i="1"/>
  <c r="D51" i="1"/>
  <c r="F70" i="3" l="1"/>
  <c r="D71" i="3"/>
  <c r="F71" i="3" s="1"/>
  <c r="D62" i="3"/>
  <c r="F60" i="3"/>
  <c r="D61" i="3"/>
  <c r="F61" i="3" s="1"/>
  <c r="F66" i="3"/>
  <c r="D67" i="3"/>
  <c r="F67" i="3" s="1"/>
  <c r="G16" i="1"/>
  <c r="G14" i="1"/>
  <c r="D56" i="1"/>
  <c r="F51" i="1"/>
  <c r="G17" i="1"/>
  <c r="G15" i="1"/>
  <c r="G18" i="1"/>
  <c r="G28" i="1"/>
  <c r="G20" i="1"/>
  <c r="G43" i="1"/>
  <c r="G6" i="1"/>
  <c r="F62" i="3" l="1"/>
  <c r="D63" i="3"/>
  <c r="F63" i="3" s="1"/>
  <c r="D57" i="1"/>
  <c r="F56" i="1"/>
  <c r="D70" i="1" l="1"/>
  <c r="D66" i="1"/>
  <c r="F57" i="1"/>
  <c r="D60" i="1"/>
  <c r="D71" i="1" l="1"/>
  <c r="F70" i="1"/>
  <c r="D62" i="1"/>
  <c r="D61" i="1"/>
  <c r="F60" i="1"/>
  <c r="D67" i="1"/>
  <c r="F66" i="1"/>
  <c r="F67" i="1" l="1"/>
  <c r="D63" i="1"/>
  <c r="F62" i="1"/>
  <c r="F61" i="1"/>
  <c r="F71" i="1"/>
  <c r="F63" i="1" l="1"/>
</calcChain>
</file>

<file path=xl/comments1.xml><?xml version="1.0" encoding="utf-8"?>
<comments xmlns="http://schemas.openxmlformats.org/spreadsheetml/2006/main">
  <authors>
    <author>USER</author>
  </authors>
  <commentLis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волевое решение мера</t>
        </r>
      </text>
    </comment>
    <comment ref="E3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волевое решение мера</t>
        </r>
      </text>
    </comment>
    <comment ref="D4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волевое решение  мера</t>
        </r>
      </text>
    </comment>
    <comment ref="E4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волевое решение  мера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волевое решение мера</t>
        </r>
      </text>
    </comment>
    <comment ref="E3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волевое решение мера</t>
        </r>
      </text>
    </comment>
    <comment ref="D4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волевое решение  мера</t>
        </r>
      </text>
    </comment>
    <comment ref="E4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волевое решение  мера</t>
        </r>
      </text>
    </comment>
  </commentList>
</comments>
</file>

<file path=xl/sharedStrings.xml><?xml version="1.0" encoding="utf-8"?>
<sst xmlns="http://schemas.openxmlformats.org/spreadsheetml/2006/main" count="307" uniqueCount="97">
  <si>
    <t xml:space="preserve">Розрахунок тарифу на послуги теплопостачання </t>
  </si>
  <si>
    <t>№ з/п</t>
  </si>
  <si>
    <t>Найменування витрат</t>
  </si>
  <si>
    <t>Од.вим.</t>
  </si>
  <si>
    <t>Плановий</t>
  </si>
  <si>
    <t>Діючий</t>
  </si>
  <si>
    <t>Відхилення</t>
  </si>
  <si>
    <t xml:space="preserve">Прямі </t>
  </si>
  <si>
    <t>грн</t>
  </si>
  <si>
    <t>1.1.</t>
  </si>
  <si>
    <t>Паливо (газ)</t>
  </si>
  <si>
    <t xml:space="preserve">Населення </t>
  </si>
  <si>
    <t>бюджет</t>
  </si>
  <si>
    <t xml:space="preserve"> інші споживачі</t>
  </si>
  <si>
    <t>Розподіл природного газу</t>
  </si>
  <si>
    <t xml:space="preserve">в т.ч. населення </t>
  </si>
  <si>
    <t>інші</t>
  </si>
  <si>
    <t>1.2.</t>
  </si>
  <si>
    <t>Електроенергія</t>
  </si>
  <si>
    <t>1.3.</t>
  </si>
  <si>
    <t>Вода на технологію</t>
  </si>
  <si>
    <t>1.4.</t>
  </si>
  <si>
    <t xml:space="preserve">Матеріальні витрати </t>
  </si>
  <si>
    <t>1.5.</t>
  </si>
  <si>
    <t>Фонд оплати праці</t>
  </si>
  <si>
    <t>1.6.</t>
  </si>
  <si>
    <t>Нарахування 22%</t>
  </si>
  <si>
    <t xml:space="preserve">Загальновиробничі витрати </t>
  </si>
  <si>
    <t>витрати на оплату праці</t>
  </si>
  <si>
    <t>відрахування на загальнообов"язкове державне соціальне страхування</t>
  </si>
  <si>
    <t xml:space="preserve"> - витрати на послуги сторонніх організацій </t>
  </si>
  <si>
    <t xml:space="preserve"> - витрати на пожежну і сторожову охорону об"єктів виробничого та загальновиробничого призначення </t>
  </si>
  <si>
    <t xml:space="preserve"> - витрати, пов"язані із підготовкой  виробничого персоналу</t>
  </si>
  <si>
    <t xml:space="preserve"> - ПММ</t>
  </si>
  <si>
    <t>3.</t>
  </si>
  <si>
    <t xml:space="preserve">Адміністративні витрати </t>
  </si>
  <si>
    <t xml:space="preserve"> - витрати на оплату праці апарату управління підприємством</t>
  </si>
  <si>
    <t xml:space="preserve"> - відрахування на загальнообов"язкове державне соціальне страхування апарату управління підприємством</t>
  </si>
  <si>
    <t>підготовка, перепідготовка кадрів</t>
  </si>
  <si>
    <t>придбання канцелярських товарів</t>
  </si>
  <si>
    <t xml:space="preserve"> - амортизація основних засобів, інших необоротних матеріальних і не матеріальних активів загальногосподарського використання </t>
  </si>
  <si>
    <t>централізоване опалення</t>
  </si>
  <si>
    <t>водопостачання, водовідведення</t>
  </si>
  <si>
    <t>освітлення</t>
  </si>
  <si>
    <t xml:space="preserve">  - витрати на оплату професійних послуг (охорона )</t>
  </si>
  <si>
    <t xml:space="preserve"> - витрати на оплату послуг зв"язку </t>
  </si>
  <si>
    <t xml:space="preserve"> - витрати на оплату розрахунково-касового обслуговування та інших послуг банку</t>
  </si>
  <si>
    <t xml:space="preserve"> - витрати на оплату послуг  сторонніх організацій</t>
  </si>
  <si>
    <t xml:space="preserve"> - витрати на розвязання спорів у судах</t>
  </si>
  <si>
    <t xml:space="preserve">Витрати на збут </t>
  </si>
  <si>
    <t xml:space="preserve"> - витрати на оплату праці персоналу, що безпосередньо здійснює збут теплової енергії споживачам</t>
  </si>
  <si>
    <t xml:space="preserve"> - відрахування на загальнообов"язкове державне соціальне страхування </t>
  </si>
  <si>
    <t xml:space="preserve">- оплата службових відряджень персоналу, що безпосередньо здійснює збут теплової енергії споживачам </t>
  </si>
  <si>
    <t xml:space="preserve"> - витрати на оплату послуг банків та інших установ з приймання та перерахування коштів споживачів за спожиту теплову енергію</t>
  </si>
  <si>
    <t xml:space="preserve"> - витрати на канцелярські товари і виготовлення розрахункових документів про оплату спожитої теплової енергії</t>
  </si>
  <si>
    <t xml:space="preserve"> - витрати на періодичну повірку, опломбування, обслуговування та ремонт (включаючі демонтаж, транспортування  і монтаж засобів обліку теплової енергії</t>
  </si>
  <si>
    <t>Всього витрат</t>
  </si>
  <si>
    <t>Реалізовано теплової енергії</t>
  </si>
  <si>
    <t>Гкал</t>
  </si>
  <si>
    <t>населенню</t>
  </si>
  <si>
    <t>Собівартість без вартості газу</t>
  </si>
  <si>
    <t>грн/Гкал</t>
  </si>
  <si>
    <t xml:space="preserve">Вартість газу з транспортуванням для населення </t>
  </si>
  <si>
    <t>Вартість газу з транспортуванням для населення  1 Гкал</t>
  </si>
  <si>
    <t>грн /Гкал</t>
  </si>
  <si>
    <t>Собівартість 1 Гкал теплової енергії для населення  без  ПДВ</t>
  </si>
  <si>
    <t>Тариф  для населення з ПДВ (рент.-0 %)</t>
  </si>
  <si>
    <t>Собівартість 1 м2  для населення:</t>
  </si>
  <si>
    <t>грн /м2</t>
  </si>
  <si>
    <t>Тариф на м2 з ПДВ для населення (рент.- 0%):</t>
  </si>
  <si>
    <t>Вартість газа з транспортуванням для бюдж.уст.</t>
  </si>
  <si>
    <t>Собівартість газу,транспортування для бюдж.уст.</t>
  </si>
  <si>
    <t>Собівартість теплової енергії для бюджетних  орг.</t>
  </si>
  <si>
    <t>Тариф для бюджетних підприємств з ПДВ (рент. 13,3618%):</t>
  </si>
  <si>
    <t>грн./Гкал</t>
  </si>
  <si>
    <t>Вартість газа з транспортуванням для  інших спож.</t>
  </si>
  <si>
    <t>Собівартість газу,транспортування для інших спож.</t>
  </si>
  <si>
    <t>Собівартість теплової енергії для  інших організацій</t>
  </si>
  <si>
    <t>Тариф для інших споживачів з ПДВ (рент. 13,3618 %)</t>
  </si>
  <si>
    <t>Начальник КП "Долинський Міськкомунгосп" __________________ А.В.Кушко</t>
  </si>
  <si>
    <t>Річний план</t>
  </si>
  <si>
    <t xml:space="preserve">виробництва та реалізації  </t>
  </si>
  <si>
    <t>теплової енергії на 2017 рік</t>
  </si>
  <si>
    <t>для КП «Долинський міськкомунгосп»</t>
  </si>
  <si>
    <t xml:space="preserve">Факт 2015 року </t>
  </si>
  <si>
    <t xml:space="preserve">Факт 2016 року  </t>
  </si>
  <si>
    <t xml:space="preserve">Теплова енергія вироблена  </t>
  </si>
  <si>
    <t>Теплова енергія реалізована. в т. ч. :</t>
  </si>
  <si>
    <t xml:space="preserve">- населення </t>
  </si>
  <si>
    <t xml:space="preserve">- бюджет </t>
  </si>
  <si>
    <t>- інші</t>
  </si>
  <si>
    <t xml:space="preserve"> </t>
  </si>
  <si>
    <t>Гол. економіст ____________  Ширяєва  Н.А.</t>
  </si>
  <si>
    <t xml:space="preserve">Факт 2017 року  </t>
  </si>
  <si>
    <t xml:space="preserve">Факт 2018 року  </t>
  </si>
  <si>
    <r>
      <t>·</t>
    </r>
    <r>
      <rPr>
        <sz val="10"/>
        <rFont val="Times New Roman"/>
        <family val="1"/>
        <charset val="204"/>
      </rPr>
      <t xml:space="preserve">         </t>
    </r>
    <r>
      <rPr>
        <i/>
        <sz val="10"/>
        <rFont val="Times New Roman"/>
        <family val="1"/>
        <charset val="204"/>
      </rPr>
      <t>плани діяльності з виробництва, транспортування та постачання теплоенергії складаються на підставі фактичних за останні три роки та прогнозованих обсягів виробництва і споживання теплової енергії з урахуванням укладених із споживачами договорів («Порядок формування тарифів на теплову енергію…», затверджений постановою  КМУ №869).</t>
    </r>
  </si>
  <si>
    <t xml:space="preserve">План  2019 року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</si>
</sst>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" fillId="0" borderId="0"/>
    <xf numFmtId="9" fontId="17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0" xfId="0" applyFont="1"/>
    <xf numFmtId="4" fontId="4" fillId="0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16" fontId="6" fillId="0" borderId="5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/>
    <xf numFmtId="0" fontId="18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7"/>
  <sheetViews>
    <sheetView zoomScaleNormal="100" zoomScaleSheetLayoutView="100" workbookViewId="0">
      <selection activeCell="D107" sqref="D107"/>
    </sheetView>
  </sheetViews>
  <sheetFormatPr defaultRowHeight="12.75" x14ac:dyDescent="0.2"/>
  <cols>
    <col min="1" max="1" width="4.7109375" customWidth="1"/>
    <col min="2" max="2" width="39" customWidth="1"/>
    <col min="3" max="3" width="8.42578125" customWidth="1"/>
    <col min="4" max="4" width="15.140625" customWidth="1"/>
    <col min="5" max="5" width="14.5703125" customWidth="1"/>
    <col min="6" max="6" width="12.42578125" customWidth="1"/>
    <col min="7" max="7" width="0" hidden="1" customWidth="1"/>
  </cols>
  <sheetData>
    <row r="1" spans="1:7" ht="29.25" customHeight="1" x14ac:dyDescent="0.2">
      <c r="A1" s="85" t="s">
        <v>0</v>
      </c>
      <c r="B1" s="85"/>
      <c r="C1" s="85"/>
      <c r="D1" s="85"/>
      <c r="E1" s="85"/>
      <c r="F1" s="85"/>
      <c r="G1" s="85"/>
    </row>
    <row r="2" spans="1:7" ht="7.5" customHeight="1" x14ac:dyDescent="0.2">
      <c r="A2" s="84"/>
      <c r="B2" s="84"/>
      <c r="C2" s="84"/>
      <c r="D2" s="84"/>
    </row>
    <row r="3" spans="1:7" ht="13.5" thickBot="1" x14ac:dyDescent="0.25">
      <c r="A3" s="2"/>
      <c r="B3" s="3"/>
      <c r="C3" s="2"/>
      <c r="D3" s="2"/>
    </row>
    <row r="4" spans="1:7" ht="13.5" thickBot="1" x14ac:dyDescent="0.25">
      <c r="A4" s="4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</row>
    <row r="5" spans="1:7" ht="14.25" x14ac:dyDescent="0.2">
      <c r="A5" s="7">
        <v>1</v>
      </c>
      <c r="B5" s="8" t="s">
        <v>7</v>
      </c>
      <c r="C5" s="9" t="s">
        <v>8</v>
      </c>
      <c r="D5" s="10">
        <f>D6+D14+D15+D16+D17+D18</f>
        <v>27561533.559999995</v>
      </c>
      <c r="E5" s="10">
        <f>E6+E14+E15+E16+E17+E18</f>
        <v>26387264.039999995</v>
      </c>
      <c r="F5" s="10">
        <f>D5-E5</f>
        <v>1174269.5199999996</v>
      </c>
    </row>
    <row r="6" spans="1:7" ht="13.5" x14ac:dyDescent="0.25">
      <c r="A6" s="11" t="s">
        <v>9</v>
      </c>
      <c r="B6" s="12" t="s">
        <v>10</v>
      </c>
      <c r="C6" s="13" t="s">
        <v>8</v>
      </c>
      <c r="D6" s="14">
        <f>SUM(D7:D9)+D10</f>
        <v>21705995.93</v>
      </c>
      <c r="E6" s="14">
        <f>SUM(E7:E9)+E10</f>
        <v>21705995.93</v>
      </c>
      <c r="F6" s="14">
        <f t="shared" ref="F6:F69" si="0">D6-E6</f>
        <v>0</v>
      </c>
      <c r="G6" s="15">
        <f>D6/$D$51*100</f>
        <v>70.832673275063627</v>
      </c>
    </row>
    <row r="7" spans="1:7" x14ac:dyDescent="0.2">
      <c r="A7" s="16"/>
      <c r="B7" s="17" t="s">
        <v>11</v>
      </c>
      <c r="C7" s="18" t="s">
        <v>8</v>
      </c>
      <c r="D7" s="19">
        <v>14727809.74</v>
      </c>
      <c r="E7" s="19">
        <v>14727809.74</v>
      </c>
      <c r="F7" s="19">
        <f t="shared" si="0"/>
        <v>0</v>
      </c>
    </row>
    <row r="8" spans="1:7" x14ac:dyDescent="0.2">
      <c r="A8" s="16"/>
      <c r="B8" s="17" t="s">
        <v>12</v>
      </c>
      <c r="C8" s="18" t="s">
        <v>8</v>
      </c>
      <c r="D8" s="19">
        <v>4041487.35</v>
      </c>
      <c r="E8" s="19">
        <v>4041487.35</v>
      </c>
      <c r="F8" s="19">
        <f t="shared" si="0"/>
        <v>0</v>
      </c>
    </row>
    <row r="9" spans="1:7" x14ac:dyDescent="0.2">
      <c r="A9" s="16"/>
      <c r="B9" s="17" t="s">
        <v>13</v>
      </c>
      <c r="C9" s="18" t="s">
        <v>8</v>
      </c>
      <c r="D9" s="19">
        <v>654336.05000000005</v>
      </c>
      <c r="E9" s="19">
        <v>654336.05000000005</v>
      </c>
      <c r="F9" s="19">
        <f t="shared" si="0"/>
        <v>0</v>
      </c>
    </row>
    <row r="10" spans="1:7" x14ac:dyDescent="0.2">
      <c r="A10" s="16"/>
      <c r="B10" s="20" t="s">
        <v>14</v>
      </c>
      <c r="C10" s="21" t="s">
        <v>8</v>
      </c>
      <c r="D10" s="19">
        <f>SUM(D11:D13)</f>
        <v>2282362.79</v>
      </c>
      <c r="E10" s="19">
        <v>2282362.79</v>
      </c>
      <c r="F10" s="19">
        <f t="shared" si="0"/>
        <v>0</v>
      </c>
    </row>
    <row r="11" spans="1:7" x14ac:dyDescent="0.2">
      <c r="A11" s="16"/>
      <c r="B11" s="17" t="s">
        <v>15</v>
      </c>
      <c r="C11" s="13" t="s">
        <v>8</v>
      </c>
      <c r="D11" s="19">
        <v>1730582.77</v>
      </c>
      <c r="E11" s="19">
        <v>1730582.77</v>
      </c>
      <c r="F11" s="19">
        <f t="shared" si="0"/>
        <v>0</v>
      </c>
    </row>
    <row r="12" spans="1:7" x14ac:dyDescent="0.2">
      <c r="A12" s="16"/>
      <c r="B12" s="17" t="s">
        <v>12</v>
      </c>
      <c r="C12" s="13" t="s">
        <v>8</v>
      </c>
      <c r="D12" s="22">
        <v>474892.64</v>
      </c>
      <c r="E12" s="22">
        <v>474892.64</v>
      </c>
      <c r="F12" s="22">
        <f t="shared" si="0"/>
        <v>0</v>
      </c>
    </row>
    <row r="13" spans="1:7" x14ac:dyDescent="0.2">
      <c r="A13" s="16"/>
      <c r="B13" s="17" t="s">
        <v>16</v>
      </c>
      <c r="C13" s="13" t="s">
        <v>8</v>
      </c>
      <c r="D13" s="22">
        <v>76887.38</v>
      </c>
      <c r="E13" s="22">
        <v>76887.38</v>
      </c>
      <c r="F13" s="22">
        <f t="shared" si="0"/>
        <v>0</v>
      </c>
    </row>
    <row r="14" spans="1:7" ht="13.5" x14ac:dyDescent="0.25">
      <c r="A14" s="11" t="s">
        <v>17</v>
      </c>
      <c r="B14" s="12" t="s">
        <v>18</v>
      </c>
      <c r="C14" s="13" t="s">
        <v>8</v>
      </c>
      <c r="D14" s="14">
        <v>2072320.4</v>
      </c>
      <c r="E14" s="14">
        <v>2072320.4</v>
      </c>
      <c r="F14" s="14">
        <f t="shared" si="0"/>
        <v>0</v>
      </c>
      <c r="G14" s="15">
        <f>D14/$D$51*100</f>
        <v>6.7625551155463235</v>
      </c>
    </row>
    <row r="15" spans="1:7" ht="13.5" x14ac:dyDescent="0.25">
      <c r="A15" s="11" t="s">
        <v>19</v>
      </c>
      <c r="B15" s="12" t="s">
        <v>20</v>
      </c>
      <c r="C15" s="13" t="s">
        <v>8</v>
      </c>
      <c r="D15" s="14">
        <v>250207.99</v>
      </c>
      <c r="E15" s="14">
        <v>250207.99</v>
      </c>
      <c r="F15" s="14">
        <f t="shared" si="0"/>
        <v>0</v>
      </c>
      <c r="G15" s="15">
        <f>D15/$D$51*100</f>
        <v>0.81649793281244698</v>
      </c>
    </row>
    <row r="16" spans="1:7" ht="13.5" x14ac:dyDescent="0.25">
      <c r="A16" s="11" t="s">
        <v>21</v>
      </c>
      <c r="B16" s="12" t="s">
        <v>22</v>
      </c>
      <c r="C16" s="13" t="s">
        <v>8</v>
      </c>
      <c r="D16" s="14">
        <v>393166</v>
      </c>
      <c r="E16" s="14">
        <v>393166</v>
      </c>
      <c r="F16" s="14">
        <f t="shared" si="0"/>
        <v>0</v>
      </c>
      <c r="G16" s="15">
        <f>D16/$D$51*100</f>
        <v>1.2830094924312312</v>
      </c>
    </row>
    <row r="17" spans="1:7" s="24" customFormat="1" ht="13.5" x14ac:dyDescent="0.25">
      <c r="A17" s="11" t="s">
        <v>23</v>
      </c>
      <c r="B17" s="12" t="s">
        <v>24</v>
      </c>
      <c r="C17" s="23" t="s">
        <v>8</v>
      </c>
      <c r="D17" s="14">
        <v>2573642</v>
      </c>
      <c r="E17" s="14">
        <v>1611126</v>
      </c>
      <c r="F17" s="14">
        <f t="shared" si="0"/>
        <v>962516</v>
      </c>
      <c r="G17" s="15">
        <f>D17/$D$51*100</f>
        <v>8.3985062699208441</v>
      </c>
    </row>
    <row r="18" spans="1:7" ht="13.5" x14ac:dyDescent="0.25">
      <c r="A18" s="11" t="s">
        <v>25</v>
      </c>
      <c r="B18" s="12" t="s">
        <v>26</v>
      </c>
      <c r="C18" s="23" t="s">
        <v>8</v>
      </c>
      <c r="D18" s="14">
        <f>D17*22%</f>
        <v>566201.24</v>
      </c>
      <c r="E18" s="14">
        <f>E17*22%</f>
        <v>354447.72000000003</v>
      </c>
      <c r="F18" s="14">
        <f t="shared" si="0"/>
        <v>211753.51999999996</v>
      </c>
      <c r="G18" s="15">
        <f>D18/$D$51*100</f>
        <v>1.8476713793825854</v>
      </c>
    </row>
    <row r="19" spans="1:7" x14ac:dyDescent="0.2">
      <c r="A19" s="16"/>
      <c r="B19" s="20"/>
      <c r="C19" s="18"/>
      <c r="D19" s="25"/>
      <c r="E19" s="25"/>
      <c r="F19" s="25"/>
    </row>
    <row r="20" spans="1:7" ht="14.25" x14ac:dyDescent="0.2">
      <c r="A20" s="26">
        <v>2</v>
      </c>
      <c r="B20" s="27" t="s">
        <v>27</v>
      </c>
      <c r="C20" s="28" t="s">
        <v>8</v>
      </c>
      <c r="D20" s="29">
        <f>SUM(D21:D26)</f>
        <v>818259.53559999994</v>
      </c>
      <c r="E20" s="29">
        <f>SUM(E21:E26)</f>
        <v>819001.29559999995</v>
      </c>
      <c r="F20" s="29">
        <f t="shared" si="0"/>
        <v>-741.76000000000931</v>
      </c>
      <c r="G20" s="15">
        <f>D20/$D$51*100</f>
        <v>2.6702073715610473</v>
      </c>
    </row>
    <row r="21" spans="1:7" ht="13.5" x14ac:dyDescent="0.25">
      <c r="A21" s="30"/>
      <c r="B21" s="17" t="s">
        <v>28</v>
      </c>
      <c r="C21" s="28" t="s">
        <v>8</v>
      </c>
      <c r="D21" s="31">
        <v>637496</v>
      </c>
      <c r="E21" s="31">
        <v>638104</v>
      </c>
      <c r="F21" s="31">
        <f t="shared" si="0"/>
        <v>-608</v>
      </c>
    </row>
    <row r="22" spans="1:7" ht="25.5" x14ac:dyDescent="0.25">
      <c r="A22" s="11"/>
      <c r="B22" s="17" t="s">
        <v>29</v>
      </c>
      <c r="C22" s="28" t="s">
        <v>8</v>
      </c>
      <c r="D22" s="32">
        <f>D21*0.22</f>
        <v>140249.12</v>
      </c>
      <c r="E22" s="32">
        <v>140382.88</v>
      </c>
      <c r="F22" s="32">
        <f t="shared" si="0"/>
        <v>-133.76000000000931</v>
      </c>
    </row>
    <row r="23" spans="1:7" ht="13.5" x14ac:dyDescent="0.25">
      <c r="A23" s="11"/>
      <c r="B23" s="17" t="s">
        <v>30</v>
      </c>
      <c r="C23" s="28" t="s">
        <v>8</v>
      </c>
      <c r="D23" s="31">
        <v>13500</v>
      </c>
      <c r="E23" s="31">
        <v>13500</v>
      </c>
      <c r="F23" s="31">
        <f t="shared" si="0"/>
        <v>0</v>
      </c>
    </row>
    <row r="24" spans="1:7" ht="38.25" x14ac:dyDescent="0.25">
      <c r="A24" s="11"/>
      <c r="B24" s="17" t="s">
        <v>31</v>
      </c>
      <c r="C24" s="28" t="s">
        <v>8</v>
      </c>
      <c r="D24" s="32">
        <v>7323.5999999999995</v>
      </c>
      <c r="E24" s="32">
        <v>7323.5999999999995</v>
      </c>
      <c r="F24" s="32">
        <f t="shared" si="0"/>
        <v>0</v>
      </c>
    </row>
    <row r="25" spans="1:7" ht="25.5" x14ac:dyDescent="0.25">
      <c r="A25" s="11"/>
      <c r="B25" s="17" t="s">
        <v>32</v>
      </c>
      <c r="C25" s="28" t="s">
        <v>8</v>
      </c>
      <c r="D25" s="31">
        <v>2880</v>
      </c>
      <c r="E25" s="31">
        <v>2880</v>
      </c>
      <c r="F25" s="31">
        <f t="shared" si="0"/>
        <v>0</v>
      </c>
    </row>
    <row r="26" spans="1:7" ht="13.5" x14ac:dyDescent="0.25">
      <c r="A26" s="11"/>
      <c r="B26" s="17" t="s">
        <v>33</v>
      </c>
      <c r="C26" s="28" t="s">
        <v>8</v>
      </c>
      <c r="D26" s="31">
        <v>16810.815600000002</v>
      </c>
      <c r="E26" s="31">
        <v>16810.815600000002</v>
      </c>
      <c r="F26" s="31">
        <f t="shared" si="0"/>
        <v>0</v>
      </c>
    </row>
    <row r="27" spans="1:7" ht="14.25" x14ac:dyDescent="0.2">
      <c r="A27" s="26"/>
      <c r="B27" s="27"/>
      <c r="C27" s="33"/>
      <c r="D27" s="29"/>
      <c r="E27" s="29"/>
      <c r="F27" s="29"/>
    </row>
    <row r="28" spans="1:7" ht="14.25" x14ac:dyDescent="0.2">
      <c r="A28" s="26" t="s">
        <v>34</v>
      </c>
      <c r="B28" s="27" t="s">
        <v>35</v>
      </c>
      <c r="C28" s="33" t="s">
        <v>8</v>
      </c>
      <c r="D28" s="29">
        <f>SUM(D29:D41)</f>
        <v>1762781</v>
      </c>
      <c r="E28" s="29">
        <f>SUM(E29:E41)</f>
        <v>1854184.183853376</v>
      </c>
      <c r="F28" s="29">
        <f t="shared" si="0"/>
        <v>-91403.183853375958</v>
      </c>
      <c r="G28" s="15">
        <f>D28/$D$51*100</f>
        <v>5.7524423680517076</v>
      </c>
    </row>
    <row r="29" spans="1:7" ht="25.5" x14ac:dyDescent="0.2">
      <c r="A29" s="26"/>
      <c r="B29" s="17" t="s">
        <v>36</v>
      </c>
      <c r="C29" s="28" t="s">
        <v>8</v>
      </c>
      <c r="D29" s="31">
        <v>1248200</v>
      </c>
      <c r="E29" s="31">
        <v>1320529</v>
      </c>
      <c r="F29" s="31">
        <f t="shared" si="0"/>
        <v>-72329</v>
      </c>
    </row>
    <row r="30" spans="1:7" ht="38.25" x14ac:dyDescent="0.2">
      <c r="A30" s="26"/>
      <c r="B30" s="17" t="s">
        <v>37</v>
      </c>
      <c r="C30" s="28" t="s">
        <v>8</v>
      </c>
      <c r="D30" s="31">
        <f>D29*0.22</f>
        <v>274604</v>
      </c>
      <c r="E30" s="31">
        <v>290516.38</v>
      </c>
      <c r="F30" s="31">
        <f t="shared" si="0"/>
        <v>-15912.380000000005</v>
      </c>
    </row>
    <row r="31" spans="1:7" ht="14.25" x14ac:dyDescent="0.2">
      <c r="A31" s="26"/>
      <c r="B31" s="17" t="s">
        <v>38</v>
      </c>
      <c r="C31" s="28" t="s">
        <v>8</v>
      </c>
      <c r="D31" s="31">
        <v>1051</v>
      </c>
      <c r="E31" s="31">
        <v>1202.432</v>
      </c>
      <c r="F31" s="31">
        <f t="shared" si="0"/>
        <v>-151.43200000000002</v>
      </c>
    </row>
    <row r="32" spans="1:7" ht="14.25" x14ac:dyDescent="0.2">
      <c r="A32" s="26"/>
      <c r="B32" s="17" t="s">
        <v>39</v>
      </c>
      <c r="C32" s="28" t="s">
        <v>8</v>
      </c>
      <c r="D32" s="31">
        <v>42375</v>
      </c>
      <c r="E32" s="31">
        <v>40000</v>
      </c>
      <c r="F32" s="31">
        <f t="shared" si="0"/>
        <v>2375</v>
      </c>
    </row>
    <row r="33" spans="1:7" ht="51" x14ac:dyDescent="0.2">
      <c r="A33" s="26"/>
      <c r="B33" s="17" t="s">
        <v>40</v>
      </c>
      <c r="C33" s="28" t="s">
        <v>8</v>
      </c>
      <c r="D33" s="31">
        <v>38074</v>
      </c>
      <c r="E33" s="31">
        <v>43571.08</v>
      </c>
      <c r="F33" s="31">
        <f t="shared" si="0"/>
        <v>-5497.0800000000017</v>
      </c>
    </row>
    <row r="34" spans="1:7" ht="14.25" x14ac:dyDescent="0.2">
      <c r="A34" s="26"/>
      <c r="B34" s="17" t="s">
        <v>41</v>
      </c>
      <c r="C34" s="28" t="s">
        <v>8</v>
      </c>
      <c r="D34" s="31">
        <v>52806</v>
      </c>
      <c r="E34" s="31">
        <v>60430.24502816001</v>
      </c>
      <c r="F34" s="31">
        <f t="shared" si="0"/>
        <v>-7624.2450281600104</v>
      </c>
    </row>
    <row r="35" spans="1:7" ht="14.25" x14ac:dyDescent="0.2">
      <c r="A35" s="26"/>
      <c r="B35" s="17" t="s">
        <v>42</v>
      </c>
      <c r="C35" s="28" t="s">
        <v>8</v>
      </c>
      <c r="D35" s="31">
        <v>779</v>
      </c>
      <c r="E35" s="31">
        <v>1356</v>
      </c>
      <c r="F35" s="31">
        <f t="shared" si="0"/>
        <v>-577</v>
      </c>
    </row>
    <row r="36" spans="1:7" ht="14.25" x14ac:dyDescent="0.2">
      <c r="A36" s="26"/>
      <c r="B36" s="17" t="s">
        <v>43</v>
      </c>
      <c r="C36" s="28" t="s">
        <v>8</v>
      </c>
      <c r="D36" s="31">
        <v>17282</v>
      </c>
      <c r="E36" s="31">
        <v>19777.240041216002</v>
      </c>
      <c r="F36" s="31">
        <f t="shared" si="0"/>
        <v>-2495.2400412160023</v>
      </c>
    </row>
    <row r="37" spans="1:7" ht="20.25" customHeight="1" x14ac:dyDescent="0.2">
      <c r="A37" s="26"/>
      <c r="B37" s="17" t="s">
        <v>44</v>
      </c>
      <c r="C37" s="28" t="s">
        <v>8</v>
      </c>
      <c r="D37" s="31">
        <v>7205</v>
      </c>
      <c r="E37" s="31">
        <v>8245.7047679999996</v>
      </c>
      <c r="F37" s="31">
        <f t="shared" si="0"/>
        <v>-1040.7047679999996</v>
      </c>
    </row>
    <row r="38" spans="1:7" ht="14.25" x14ac:dyDescent="0.2">
      <c r="A38" s="26"/>
      <c r="B38" s="17" t="s">
        <v>45</v>
      </c>
      <c r="C38" s="28" t="s">
        <v>8</v>
      </c>
      <c r="D38" s="31">
        <v>5605</v>
      </c>
      <c r="E38" s="31">
        <v>6413.936255999999</v>
      </c>
      <c r="F38" s="31">
        <f t="shared" si="0"/>
        <v>-808.93625599999905</v>
      </c>
    </row>
    <row r="39" spans="1:7" ht="38.25" x14ac:dyDescent="0.2">
      <c r="A39" s="26"/>
      <c r="B39" s="17" t="s">
        <v>46</v>
      </c>
      <c r="C39" s="28" t="s">
        <v>8</v>
      </c>
      <c r="D39" s="31">
        <v>28809</v>
      </c>
      <c r="E39" s="31">
        <v>21105.96096</v>
      </c>
      <c r="F39" s="31">
        <f t="shared" si="0"/>
        <v>7703.0390399999997</v>
      </c>
    </row>
    <row r="40" spans="1:7" ht="26.25" customHeight="1" x14ac:dyDescent="0.2">
      <c r="A40" s="26"/>
      <c r="B40" s="17" t="s">
        <v>47</v>
      </c>
      <c r="C40" s="28" t="s">
        <v>8</v>
      </c>
      <c r="D40" s="31">
        <v>26247</v>
      </c>
      <c r="E40" s="31">
        <v>30036.2048</v>
      </c>
      <c r="F40" s="31">
        <f t="shared" si="0"/>
        <v>-3789.2047999999995</v>
      </c>
    </row>
    <row r="41" spans="1:7" ht="14.25" x14ac:dyDescent="0.2">
      <c r="A41" s="26"/>
      <c r="B41" s="17" t="s">
        <v>48</v>
      </c>
      <c r="C41" s="28" t="s">
        <v>8</v>
      </c>
      <c r="D41" s="31">
        <v>19744</v>
      </c>
      <c r="E41" s="31">
        <v>11000</v>
      </c>
      <c r="F41" s="31">
        <f t="shared" si="0"/>
        <v>8744</v>
      </c>
    </row>
    <row r="42" spans="1:7" ht="14.25" x14ac:dyDescent="0.2">
      <c r="A42" s="26"/>
      <c r="B42" s="27"/>
      <c r="C42" s="33"/>
      <c r="D42" s="29"/>
      <c r="E42" s="29"/>
      <c r="F42" s="29"/>
    </row>
    <row r="43" spans="1:7" ht="14.25" x14ac:dyDescent="0.2">
      <c r="A43" s="26" t="s">
        <v>34</v>
      </c>
      <c r="B43" s="27" t="s">
        <v>49</v>
      </c>
      <c r="C43" s="33" t="s">
        <v>8</v>
      </c>
      <c r="D43" s="29">
        <f>SUM(D44:D49)</f>
        <v>501470.42</v>
      </c>
      <c r="E43" s="29">
        <f>SUM(E44:E49)</f>
        <v>426904.6</v>
      </c>
      <c r="F43" s="29">
        <f t="shared" si="0"/>
        <v>74565.820000000007</v>
      </c>
      <c r="G43" s="15">
        <f>D43/$D$51*100</f>
        <v>1.6364367952301986</v>
      </c>
    </row>
    <row r="44" spans="1:7" ht="34.5" customHeight="1" x14ac:dyDescent="0.2">
      <c r="A44" s="26"/>
      <c r="B44" s="17" t="s">
        <v>50</v>
      </c>
      <c r="C44" s="28" t="s">
        <v>8</v>
      </c>
      <c r="D44" s="32">
        <v>152661</v>
      </c>
      <c r="E44" s="32">
        <v>122378</v>
      </c>
      <c r="F44" s="32">
        <f t="shared" si="0"/>
        <v>30283</v>
      </c>
    </row>
    <row r="45" spans="1:7" ht="28.5" customHeight="1" x14ac:dyDescent="0.2">
      <c r="A45" s="26"/>
      <c r="B45" s="17" t="s">
        <v>51</v>
      </c>
      <c r="C45" s="28" t="s">
        <v>8</v>
      </c>
      <c r="D45" s="32">
        <f>D44*0.22</f>
        <v>33585.42</v>
      </c>
      <c r="E45" s="32">
        <v>26923.16</v>
      </c>
      <c r="F45" s="32">
        <f t="shared" si="0"/>
        <v>6662.2599999999984</v>
      </c>
    </row>
    <row r="46" spans="1:7" ht="43.5" customHeight="1" x14ac:dyDescent="0.2">
      <c r="A46" s="26"/>
      <c r="B46" s="17" t="s">
        <v>52</v>
      </c>
      <c r="C46" s="28" t="s">
        <v>8</v>
      </c>
      <c r="D46" s="32"/>
      <c r="E46" s="32">
        <v>3534.44</v>
      </c>
      <c r="F46" s="32">
        <f t="shared" si="0"/>
        <v>-3534.44</v>
      </c>
    </row>
    <row r="47" spans="1:7" ht="51.75" customHeight="1" x14ac:dyDescent="0.2">
      <c r="A47" s="26"/>
      <c r="B47" s="17" t="s">
        <v>53</v>
      </c>
      <c r="C47" s="28" t="s">
        <v>8</v>
      </c>
      <c r="D47" s="32">
        <v>266662</v>
      </c>
      <c r="E47" s="32">
        <v>225507</v>
      </c>
      <c r="F47" s="32">
        <f t="shared" si="0"/>
        <v>41155</v>
      </c>
    </row>
    <row r="48" spans="1:7" ht="36.75" customHeight="1" x14ac:dyDescent="0.2">
      <c r="A48" s="26"/>
      <c r="B48" s="17" t="s">
        <v>54</v>
      </c>
      <c r="C48" s="28" t="s">
        <v>8</v>
      </c>
      <c r="D48" s="32">
        <v>12684</v>
      </c>
      <c r="E48" s="32">
        <v>12684</v>
      </c>
      <c r="F48" s="32">
        <f t="shared" si="0"/>
        <v>0</v>
      </c>
    </row>
    <row r="49" spans="1:7" ht="53.25" customHeight="1" x14ac:dyDescent="0.2">
      <c r="A49" s="26"/>
      <c r="B49" s="17" t="s">
        <v>55</v>
      </c>
      <c r="C49" s="28" t="s">
        <v>8</v>
      </c>
      <c r="D49" s="32">
        <v>35878</v>
      </c>
      <c r="E49" s="32">
        <v>35878</v>
      </c>
      <c r="F49" s="32">
        <f t="shared" si="0"/>
        <v>0</v>
      </c>
    </row>
    <row r="50" spans="1:7" x14ac:dyDescent="0.2">
      <c r="A50" s="34"/>
      <c r="B50" s="35"/>
      <c r="C50" s="36"/>
      <c r="D50" s="31"/>
      <c r="E50" s="31"/>
      <c r="F50" s="31"/>
    </row>
    <row r="51" spans="1:7" ht="15" x14ac:dyDescent="0.25">
      <c r="A51" s="26">
        <v>4</v>
      </c>
      <c r="B51" s="27" t="s">
        <v>56</v>
      </c>
      <c r="C51" s="37" t="s">
        <v>8</v>
      </c>
      <c r="D51" s="29">
        <f>D5+D20+D43+D28</f>
        <v>30644044.515599996</v>
      </c>
      <c r="E51" s="29">
        <f>E5+E20+E43+E28</f>
        <v>29487354.119453374</v>
      </c>
      <c r="F51" s="29">
        <f t="shared" si="0"/>
        <v>1156690.3961466216</v>
      </c>
    </row>
    <row r="52" spans="1:7" ht="14.25" x14ac:dyDescent="0.2">
      <c r="A52" s="38">
        <v>5</v>
      </c>
      <c r="B52" s="39" t="s">
        <v>57</v>
      </c>
      <c r="C52" s="18" t="s">
        <v>58</v>
      </c>
      <c r="D52" s="19">
        <f>SUM(D53:D55)</f>
        <v>22204</v>
      </c>
      <c r="E52" s="19">
        <f>SUM(E53:E55)</f>
        <v>22204</v>
      </c>
      <c r="F52" s="19">
        <f t="shared" si="0"/>
        <v>0</v>
      </c>
    </row>
    <row r="53" spans="1:7" x14ac:dyDescent="0.2">
      <c r="A53" s="40"/>
      <c r="B53" s="17" t="s">
        <v>59</v>
      </c>
      <c r="C53" s="18" t="s">
        <v>58</v>
      </c>
      <c r="D53" s="22">
        <v>16836</v>
      </c>
      <c r="E53" s="22">
        <v>16836</v>
      </c>
      <c r="F53" s="22">
        <f t="shared" si="0"/>
        <v>0</v>
      </c>
    </row>
    <row r="54" spans="1:7" x14ac:dyDescent="0.2">
      <c r="A54" s="40"/>
      <c r="B54" s="17" t="s">
        <v>12</v>
      </c>
      <c r="C54" s="18" t="s">
        <v>58</v>
      </c>
      <c r="D54" s="22">
        <v>4620</v>
      </c>
      <c r="E54" s="22">
        <v>4620</v>
      </c>
      <c r="F54" s="22">
        <f t="shared" si="0"/>
        <v>0</v>
      </c>
    </row>
    <row r="55" spans="1:7" x14ac:dyDescent="0.2">
      <c r="A55" s="40"/>
      <c r="B55" s="17" t="s">
        <v>16</v>
      </c>
      <c r="C55" s="18" t="s">
        <v>58</v>
      </c>
      <c r="D55" s="22">
        <v>748</v>
      </c>
      <c r="E55" s="22">
        <v>748</v>
      </c>
      <c r="F55" s="22">
        <f t="shared" si="0"/>
        <v>0</v>
      </c>
    </row>
    <row r="56" spans="1:7" ht="14.25" x14ac:dyDescent="0.2">
      <c r="A56" s="38">
        <v>6</v>
      </c>
      <c r="B56" s="39" t="s">
        <v>60</v>
      </c>
      <c r="C56" s="18" t="s">
        <v>8</v>
      </c>
      <c r="D56" s="19">
        <f>D51-D6</f>
        <v>8938048.5855999961</v>
      </c>
      <c r="E56" s="19">
        <f>E51-E6</f>
        <v>7781358.1894533746</v>
      </c>
      <c r="F56" s="19">
        <f t="shared" si="0"/>
        <v>1156690.3961466216</v>
      </c>
    </row>
    <row r="57" spans="1:7" ht="15" thickBot="1" x14ac:dyDescent="0.25">
      <c r="A57" s="41">
        <v>7</v>
      </c>
      <c r="B57" s="42" t="s">
        <v>60</v>
      </c>
      <c r="C57" s="43" t="s">
        <v>61</v>
      </c>
      <c r="D57" s="44">
        <f>D56/D52</f>
        <v>402.54227101423152</v>
      </c>
      <c r="E57" s="44">
        <f>E56/E52</f>
        <v>350.44848628415485</v>
      </c>
      <c r="F57" s="44">
        <f t="shared" si="0"/>
        <v>52.093784730076663</v>
      </c>
    </row>
    <row r="58" spans="1:7" ht="28.5" x14ac:dyDescent="0.2">
      <c r="A58" s="45">
        <v>8</v>
      </c>
      <c r="B58" s="46" t="s">
        <v>62</v>
      </c>
      <c r="C58" s="47" t="s">
        <v>8</v>
      </c>
      <c r="D58" s="48">
        <f>D7+D11</f>
        <v>16458392.51</v>
      </c>
      <c r="E58" s="48">
        <f>E7+E11</f>
        <v>16458392.51</v>
      </c>
      <c r="F58" s="48">
        <f t="shared" si="0"/>
        <v>0</v>
      </c>
      <c r="G58" s="49"/>
    </row>
    <row r="59" spans="1:7" ht="28.5" x14ac:dyDescent="0.2">
      <c r="A59" s="50">
        <v>9</v>
      </c>
      <c r="B59" s="51" t="s">
        <v>63</v>
      </c>
      <c r="C59" s="52" t="s">
        <v>64</v>
      </c>
      <c r="D59" s="53">
        <f>D58/D53</f>
        <v>977.57142492278444</v>
      </c>
      <c r="E59" s="53">
        <f>E58/E53</f>
        <v>977.57142492278444</v>
      </c>
      <c r="F59" s="53">
        <f t="shared" si="0"/>
        <v>0</v>
      </c>
    </row>
    <row r="60" spans="1:7" ht="28.5" x14ac:dyDescent="0.2">
      <c r="A60" s="50">
        <v>10</v>
      </c>
      <c r="B60" s="51" t="s">
        <v>65</v>
      </c>
      <c r="C60" s="52" t="s">
        <v>64</v>
      </c>
      <c r="D60" s="54">
        <f>D59+D57</f>
        <v>1380.113695937016</v>
      </c>
      <c r="E60" s="54">
        <f>E59+E57</f>
        <v>1328.0199112069392</v>
      </c>
      <c r="F60" s="54">
        <f t="shared" si="0"/>
        <v>52.093784730076777</v>
      </c>
    </row>
    <row r="61" spans="1:7" ht="30" customHeight="1" x14ac:dyDescent="0.2">
      <c r="A61" s="55">
        <v>11</v>
      </c>
      <c r="B61" s="56" t="s">
        <v>66</v>
      </c>
      <c r="C61" s="57" t="s">
        <v>64</v>
      </c>
      <c r="D61" s="58">
        <f>D60*1*1.2</f>
        <v>1656.1364351244192</v>
      </c>
      <c r="E61" s="58">
        <f>E60*1*1.2</f>
        <v>1593.623893448327</v>
      </c>
      <c r="F61" s="58">
        <f t="shared" si="0"/>
        <v>62.512541676092269</v>
      </c>
    </row>
    <row r="62" spans="1:7" ht="14.25" x14ac:dyDescent="0.2">
      <c r="A62" s="59"/>
      <c r="B62" s="60" t="s">
        <v>67</v>
      </c>
      <c r="C62" s="52" t="s">
        <v>68</v>
      </c>
      <c r="D62" s="61">
        <f>D60*0.146/175*30.42</f>
        <v>35.025866057365647</v>
      </c>
      <c r="E62" s="61">
        <f>E60*0.146/175*30.42</f>
        <v>33.703779383094876</v>
      </c>
      <c r="F62" s="61">
        <f t="shared" si="0"/>
        <v>1.3220866742707713</v>
      </c>
    </row>
    <row r="63" spans="1:7" ht="30.75" thickBot="1" x14ac:dyDescent="0.25">
      <c r="A63" s="41"/>
      <c r="B63" s="62" t="s">
        <v>69</v>
      </c>
      <c r="C63" s="63" t="s">
        <v>68</v>
      </c>
      <c r="D63" s="64">
        <f>D62*1*1.2</f>
        <v>42.031039268838775</v>
      </c>
      <c r="E63" s="64">
        <f>E62*1*1.2</f>
        <v>40.444535259713852</v>
      </c>
      <c r="F63" s="64">
        <f t="shared" si="0"/>
        <v>1.5865040091249227</v>
      </c>
    </row>
    <row r="64" spans="1:7" ht="28.5" x14ac:dyDescent="0.2">
      <c r="A64" s="65">
        <v>12</v>
      </c>
      <c r="B64" s="66" t="s">
        <v>70</v>
      </c>
      <c r="C64" s="67" t="s">
        <v>8</v>
      </c>
      <c r="D64" s="68">
        <f>D8+D12</f>
        <v>4516379.99</v>
      </c>
      <c r="E64" s="68">
        <f>E8+E12</f>
        <v>4516379.99</v>
      </c>
      <c r="F64" s="68">
        <f t="shared" si="0"/>
        <v>0</v>
      </c>
    </row>
    <row r="65" spans="1:7" ht="28.5" x14ac:dyDescent="0.2">
      <c r="A65" s="38">
        <v>13</v>
      </c>
      <c r="B65" s="69" t="s">
        <v>71</v>
      </c>
      <c r="C65" s="52" t="s">
        <v>61</v>
      </c>
      <c r="D65" s="70">
        <f>D64/D54</f>
        <v>977.57142640692643</v>
      </c>
      <c r="E65" s="70">
        <f>E64/E54</f>
        <v>977.57142640692643</v>
      </c>
      <c r="F65" s="70">
        <f t="shared" si="0"/>
        <v>0</v>
      </c>
    </row>
    <row r="66" spans="1:7" ht="28.5" x14ac:dyDescent="0.2">
      <c r="A66" s="38">
        <v>14</v>
      </c>
      <c r="B66" s="69" t="s">
        <v>72</v>
      </c>
      <c r="C66" s="52" t="s">
        <v>61</v>
      </c>
      <c r="D66" s="54">
        <f>D57+D65</f>
        <v>1380.1136974211579</v>
      </c>
      <c r="E66" s="54">
        <f>E57+E65</f>
        <v>1328.0199126910813</v>
      </c>
      <c r="F66" s="54">
        <f t="shared" si="0"/>
        <v>52.09378473007655</v>
      </c>
    </row>
    <row r="67" spans="1:7" ht="29.25" thickBot="1" x14ac:dyDescent="0.25">
      <c r="A67" s="71">
        <v>15</v>
      </c>
      <c r="B67" s="72" t="s">
        <v>73</v>
      </c>
      <c r="C67" s="73" t="s">
        <v>74</v>
      </c>
      <c r="D67" s="74">
        <f>D66*1.133618*1.2</f>
        <v>1877.4260753318138</v>
      </c>
      <c r="E67" s="74">
        <f>E66*1.133618*1.2</f>
        <v>1806.5607328620458</v>
      </c>
      <c r="F67" s="74">
        <f t="shared" si="0"/>
        <v>70.865342469767938</v>
      </c>
    </row>
    <row r="68" spans="1:7" ht="28.5" x14ac:dyDescent="0.2">
      <c r="A68" s="38">
        <v>16</v>
      </c>
      <c r="B68" s="39" t="s">
        <v>75</v>
      </c>
      <c r="C68" s="75" t="s">
        <v>8</v>
      </c>
      <c r="D68" s="76">
        <f>D9+D13</f>
        <v>731223.43</v>
      </c>
      <c r="E68" s="76">
        <f>E9+E13</f>
        <v>731223.43</v>
      </c>
      <c r="F68" s="76">
        <f t="shared" si="0"/>
        <v>0</v>
      </c>
      <c r="G68" s="49"/>
    </row>
    <row r="69" spans="1:7" ht="28.5" x14ac:dyDescent="0.2">
      <c r="A69" s="38">
        <v>17</v>
      </c>
      <c r="B69" s="39" t="s">
        <v>76</v>
      </c>
      <c r="C69" s="77" t="s">
        <v>61</v>
      </c>
      <c r="D69" s="76">
        <f>D68/D55</f>
        <v>977.57143048128353</v>
      </c>
      <c r="E69" s="76">
        <f>E68/E55</f>
        <v>977.57143048128353</v>
      </c>
      <c r="F69" s="76">
        <f t="shared" si="0"/>
        <v>0</v>
      </c>
      <c r="G69" s="49"/>
    </row>
    <row r="70" spans="1:7" ht="30" customHeight="1" x14ac:dyDescent="0.2">
      <c r="A70" s="38">
        <v>18</v>
      </c>
      <c r="B70" s="39" t="s">
        <v>77</v>
      </c>
      <c r="C70" s="77" t="s">
        <v>61</v>
      </c>
      <c r="D70" s="78">
        <f>D57+D69</f>
        <v>1380.113701495515</v>
      </c>
      <c r="E70" s="78">
        <f>E57+E69</f>
        <v>1328.0199167654384</v>
      </c>
      <c r="F70" s="78">
        <f>D70-E70</f>
        <v>52.09378473007655</v>
      </c>
      <c r="G70" s="49"/>
    </row>
    <row r="71" spans="1:7" ht="29.25" thickBot="1" x14ac:dyDescent="0.25">
      <c r="A71" s="38">
        <v>19</v>
      </c>
      <c r="B71" s="42" t="s">
        <v>78</v>
      </c>
      <c r="C71" s="79" t="s">
        <v>74</v>
      </c>
      <c r="D71" s="80">
        <f>D70*1.133618*1.2</f>
        <v>1877.4260808743311</v>
      </c>
      <c r="E71" s="80">
        <f>E70*1.133618*1.2</f>
        <v>1806.5607384045634</v>
      </c>
      <c r="F71" s="80">
        <f>D71-E71</f>
        <v>70.865342469767711</v>
      </c>
      <c r="G71" s="49"/>
    </row>
    <row r="72" spans="1:7" x14ac:dyDescent="0.2">
      <c r="A72" s="81"/>
      <c r="B72" s="82"/>
      <c r="C72" s="82"/>
      <c r="D72" s="82"/>
      <c r="E72" s="83"/>
      <c r="F72" s="83"/>
    </row>
    <row r="77" spans="1:7" ht="15.75" x14ac:dyDescent="0.25">
      <c r="B77" s="86" t="s">
        <v>79</v>
      </c>
      <c r="C77" s="86"/>
      <c r="D77" s="86"/>
    </row>
  </sheetData>
  <mergeCells count="2">
    <mergeCell ref="A1:G1"/>
    <mergeCell ref="B77:D77"/>
  </mergeCells>
  <pageMargins left="0.11811023622047245" right="0.23622047244094491" top="0.39370078740157483" bottom="0" header="0.31496062992125984" footer="0.3149606299212598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9"/>
  <sheetViews>
    <sheetView zoomScaleNormal="100" zoomScaleSheetLayoutView="100" workbookViewId="0">
      <selection activeCell="K27" sqref="K27"/>
    </sheetView>
  </sheetViews>
  <sheetFormatPr defaultRowHeight="12.75" x14ac:dyDescent="0.2"/>
  <cols>
    <col min="1" max="1" width="4.7109375" customWidth="1"/>
    <col min="2" max="2" width="39" customWidth="1"/>
    <col min="3" max="3" width="8.42578125" customWidth="1"/>
    <col min="4" max="4" width="15.140625" customWidth="1"/>
    <col min="5" max="5" width="14.5703125" customWidth="1"/>
    <col min="6" max="6" width="12.42578125" customWidth="1"/>
    <col min="7" max="7" width="0" hidden="1" customWidth="1"/>
  </cols>
  <sheetData>
    <row r="1" spans="1:7" ht="29.25" customHeight="1" x14ac:dyDescent="0.2">
      <c r="A1" s="85" t="s">
        <v>0</v>
      </c>
      <c r="B1" s="85"/>
      <c r="C1" s="85"/>
      <c r="D1" s="85"/>
      <c r="E1" s="85"/>
      <c r="F1" s="85"/>
      <c r="G1" s="85"/>
    </row>
    <row r="2" spans="1:7" ht="7.5" customHeight="1" x14ac:dyDescent="0.2">
      <c r="A2" s="1"/>
      <c r="B2" s="1"/>
      <c r="C2" s="1"/>
      <c r="D2" s="1"/>
    </row>
    <row r="3" spans="1:7" ht="13.5" thickBot="1" x14ac:dyDescent="0.25">
      <c r="A3" s="2"/>
      <c r="B3" s="3"/>
      <c r="C3" s="2"/>
      <c r="D3" s="2"/>
    </row>
    <row r="4" spans="1:7" ht="13.5" thickBot="1" x14ac:dyDescent="0.25">
      <c r="A4" s="4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</row>
    <row r="5" spans="1:7" ht="14.25" x14ac:dyDescent="0.2">
      <c r="A5" s="7">
        <v>1</v>
      </c>
      <c r="B5" s="8" t="s">
        <v>7</v>
      </c>
      <c r="C5" s="9" t="s">
        <v>8</v>
      </c>
      <c r="D5" s="10">
        <f>D6+D14+D15+D16+D17+D18</f>
        <v>24231610.479999997</v>
      </c>
      <c r="E5" s="10">
        <f>E6+E14+E15+E16+E17+E18</f>
        <v>26387264.039999995</v>
      </c>
      <c r="F5" s="10">
        <f>D5-E5</f>
        <v>-2155653.5599999987</v>
      </c>
    </row>
    <row r="6" spans="1:7" ht="13.5" x14ac:dyDescent="0.25">
      <c r="A6" s="11" t="s">
        <v>9</v>
      </c>
      <c r="B6" s="12" t="s">
        <v>10</v>
      </c>
      <c r="C6" s="13" t="s">
        <v>8</v>
      </c>
      <c r="D6" s="14">
        <f>SUM(D7:D9)+D10</f>
        <v>18492839.050000001</v>
      </c>
      <c r="E6" s="14">
        <f>SUM(E7:E9)+E10</f>
        <v>21705995.93</v>
      </c>
      <c r="F6" s="14">
        <f t="shared" ref="F6:F69" si="0">D6-E6</f>
        <v>-3213156.879999999</v>
      </c>
      <c r="G6" s="15">
        <f>D6/$D$51*100</f>
        <v>65.911306280236403</v>
      </c>
    </row>
    <row r="7" spans="1:7" x14ac:dyDescent="0.2">
      <c r="A7" s="16"/>
      <c r="B7" s="17" t="s">
        <v>11</v>
      </c>
      <c r="C7" s="18" t="s">
        <v>8</v>
      </c>
      <c r="D7" s="19">
        <v>12291460.02</v>
      </c>
      <c r="E7" s="19">
        <v>14727809.74</v>
      </c>
      <c r="F7" s="19">
        <f t="shared" si="0"/>
        <v>-2436349.7200000007</v>
      </c>
    </row>
    <row r="8" spans="1:7" x14ac:dyDescent="0.2">
      <c r="A8" s="16"/>
      <c r="B8" s="17" t="s">
        <v>12</v>
      </c>
      <c r="C8" s="18" t="s">
        <v>8</v>
      </c>
      <c r="D8" s="19">
        <v>3372923.81</v>
      </c>
      <c r="E8" s="19">
        <v>4041487.35</v>
      </c>
      <c r="F8" s="19">
        <f t="shared" si="0"/>
        <v>-668563.54</v>
      </c>
    </row>
    <row r="9" spans="1:7" x14ac:dyDescent="0.2">
      <c r="A9" s="16"/>
      <c r="B9" s="17" t="s">
        <v>13</v>
      </c>
      <c r="C9" s="18" t="s">
        <v>8</v>
      </c>
      <c r="D9" s="19">
        <v>546092.43000000005</v>
      </c>
      <c r="E9" s="19">
        <v>654336.05000000005</v>
      </c>
      <c r="F9" s="19">
        <f t="shared" si="0"/>
        <v>-108243.62</v>
      </c>
    </row>
    <row r="10" spans="1:7" x14ac:dyDescent="0.2">
      <c r="A10" s="16"/>
      <c r="B10" s="20" t="s">
        <v>14</v>
      </c>
      <c r="C10" s="21" t="s">
        <v>8</v>
      </c>
      <c r="D10" s="19">
        <f>SUM(D11:D13)</f>
        <v>2282362.79</v>
      </c>
      <c r="E10" s="19">
        <v>2282362.79</v>
      </c>
      <c r="F10" s="19">
        <f t="shared" si="0"/>
        <v>0</v>
      </c>
    </row>
    <row r="11" spans="1:7" x14ac:dyDescent="0.2">
      <c r="A11" s="16"/>
      <c r="B11" s="17" t="s">
        <v>15</v>
      </c>
      <c r="C11" s="13" t="s">
        <v>8</v>
      </c>
      <c r="D11" s="19">
        <v>1730582.77</v>
      </c>
      <c r="E11" s="19">
        <v>1730582.77</v>
      </c>
      <c r="F11" s="19">
        <f t="shared" si="0"/>
        <v>0</v>
      </c>
    </row>
    <row r="12" spans="1:7" x14ac:dyDescent="0.2">
      <c r="A12" s="16"/>
      <c r="B12" s="17" t="s">
        <v>12</v>
      </c>
      <c r="C12" s="13" t="s">
        <v>8</v>
      </c>
      <c r="D12" s="22">
        <v>474892.64</v>
      </c>
      <c r="E12" s="22">
        <v>474892.64</v>
      </c>
      <c r="F12" s="22">
        <f t="shared" si="0"/>
        <v>0</v>
      </c>
    </row>
    <row r="13" spans="1:7" x14ac:dyDescent="0.2">
      <c r="A13" s="16"/>
      <c r="B13" s="17" t="s">
        <v>16</v>
      </c>
      <c r="C13" s="13" t="s">
        <v>8</v>
      </c>
      <c r="D13" s="22">
        <v>76887.38</v>
      </c>
      <c r="E13" s="22">
        <v>76887.38</v>
      </c>
      <c r="F13" s="22">
        <f t="shared" si="0"/>
        <v>0</v>
      </c>
    </row>
    <row r="14" spans="1:7" ht="13.5" x14ac:dyDescent="0.25">
      <c r="A14" s="11" t="s">
        <v>17</v>
      </c>
      <c r="B14" s="12" t="s">
        <v>18</v>
      </c>
      <c r="C14" s="13" t="s">
        <v>8</v>
      </c>
      <c r="D14" s="14">
        <v>2072320.4</v>
      </c>
      <c r="E14" s="14">
        <v>2072320.4</v>
      </c>
      <c r="F14" s="14">
        <f t="shared" si="0"/>
        <v>0</v>
      </c>
      <c r="G14" s="15">
        <f>D14/$D$51*100</f>
        <v>7.3860668027163729</v>
      </c>
    </row>
    <row r="15" spans="1:7" ht="13.5" x14ac:dyDescent="0.25">
      <c r="A15" s="11" t="s">
        <v>19</v>
      </c>
      <c r="B15" s="12" t="s">
        <v>20</v>
      </c>
      <c r="C15" s="13" t="s">
        <v>8</v>
      </c>
      <c r="D15" s="14">
        <v>250207.99</v>
      </c>
      <c r="E15" s="14">
        <v>250207.99</v>
      </c>
      <c r="F15" s="14">
        <f t="shared" si="0"/>
        <v>0</v>
      </c>
      <c r="G15" s="15">
        <f>D15/$D$51*100</f>
        <v>0.89177953790996334</v>
      </c>
    </row>
    <row r="16" spans="1:7" ht="13.5" x14ac:dyDescent="0.25">
      <c r="A16" s="11" t="s">
        <v>21</v>
      </c>
      <c r="B16" s="12" t="s">
        <v>22</v>
      </c>
      <c r="C16" s="13" t="s">
        <v>8</v>
      </c>
      <c r="D16" s="14">
        <v>393166</v>
      </c>
      <c r="E16" s="14">
        <v>393166</v>
      </c>
      <c r="F16" s="14">
        <f t="shared" si="0"/>
        <v>0</v>
      </c>
      <c r="G16" s="15">
        <f>D16/$D$51*100</f>
        <v>1.401303746542661</v>
      </c>
    </row>
    <row r="17" spans="1:7" s="24" customFormat="1" ht="13.5" x14ac:dyDescent="0.25">
      <c r="A17" s="11" t="s">
        <v>23</v>
      </c>
      <c r="B17" s="12" t="s">
        <v>24</v>
      </c>
      <c r="C17" s="23" t="s">
        <v>8</v>
      </c>
      <c r="D17" s="14">
        <v>2477932</v>
      </c>
      <c r="E17" s="14">
        <v>1611126</v>
      </c>
      <c r="F17" s="14">
        <f t="shared" si="0"/>
        <v>866806</v>
      </c>
      <c r="G17" s="15">
        <f>D17/$D$51*100</f>
        <v>8.83172857082746</v>
      </c>
    </row>
    <row r="18" spans="1:7" ht="13.5" x14ac:dyDescent="0.25">
      <c r="A18" s="11" t="s">
        <v>25</v>
      </c>
      <c r="B18" s="12" t="s">
        <v>26</v>
      </c>
      <c r="C18" s="23" t="s">
        <v>8</v>
      </c>
      <c r="D18" s="14">
        <f>D17*22%</f>
        <v>545145.04</v>
      </c>
      <c r="E18" s="14">
        <f>E17*22%</f>
        <v>354447.72000000003</v>
      </c>
      <c r="F18" s="14">
        <f t="shared" si="0"/>
        <v>190697.32</v>
      </c>
      <c r="G18" s="15">
        <f>D18/$D$51*100</f>
        <v>1.9429802855820411</v>
      </c>
    </row>
    <row r="19" spans="1:7" x14ac:dyDescent="0.2">
      <c r="A19" s="16"/>
      <c r="B19" s="20"/>
      <c r="C19" s="18"/>
      <c r="D19" s="25"/>
      <c r="E19" s="25"/>
      <c r="F19" s="25"/>
    </row>
    <row r="20" spans="1:7" ht="14.25" x14ac:dyDescent="0.2">
      <c r="A20" s="26">
        <v>2</v>
      </c>
      <c r="B20" s="27" t="s">
        <v>27</v>
      </c>
      <c r="C20" s="28" t="s">
        <v>8</v>
      </c>
      <c r="D20" s="29">
        <f>SUM(D21:D26)</f>
        <v>1106884.6956000002</v>
      </c>
      <c r="E20" s="29">
        <f>SUM(E21:E26)</f>
        <v>819001.29559999995</v>
      </c>
      <c r="F20" s="29">
        <f t="shared" si="0"/>
        <v>287883.40000000026</v>
      </c>
      <c r="G20" s="15">
        <f>D20/$D$51*100</f>
        <v>3.9451063187941302</v>
      </c>
    </row>
    <row r="21" spans="1:7" ht="13.5" x14ac:dyDescent="0.25">
      <c r="A21" s="30"/>
      <c r="B21" s="17" t="s">
        <v>28</v>
      </c>
      <c r="C21" s="28" t="s">
        <v>8</v>
      </c>
      <c r="D21" s="31">
        <v>874074</v>
      </c>
      <c r="E21" s="31">
        <v>638104</v>
      </c>
      <c r="F21" s="31">
        <f t="shared" si="0"/>
        <v>235970</v>
      </c>
    </row>
    <row r="22" spans="1:7" ht="25.5" x14ac:dyDescent="0.25">
      <c r="A22" s="11"/>
      <c r="B22" s="17" t="s">
        <v>29</v>
      </c>
      <c r="C22" s="28" t="s">
        <v>8</v>
      </c>
      <c r="D22" s="32">
        <f>D21*0.22</f>
        <v>192296.28</v>
      </c>
      <c r="E22" s="32">
        <v>140382.88</v>
      </c>
      <c r="F22" s="32">
        <f t="shared" si="0"/>
        <v>51913.399999999994</v>
      </c>
    </row>
    <row r="23" spans="1:7" ht="13.5" x14ac:dyDescent="0.25">
      <c r="A23" s="11"/>
      <c r="B23" s="17" t="s">
        <v>30</v>
      </c>
      <c r="C23" s="28" t="s">
        <v>8</v>
      </c>
      <c r="D23" s="31">
        <v>13500</v>
      </c>
      <c r="E23" s="31">
        <v>13500</v>
      </c>
      <c r="F23" s="31">
        <f t="shared" si="0"/>
        <v>0</v>
      </c>
    </row>
    <row r="24" spans="1:7" ht="38.25" x14ac:dyDescent="0.25">
      <c r="A24" s="11"/>
      <c r="B24" s="17" t="s">
        <v>31</v>
      </c>
      <c r="C24" s="28" t="s">
        <v>8</v>
      </c>
      <c r="D24" s="32">
        <v>7323.5999999999995</v>
      </c>
      <c r="E24" s="32">
        <v>7323.5999999999995</v>
      </c>
      <c r="F24" s="32">
        <f t="shared" si="0"/>
        <v>0</v>
      </c>
    </row>
    <row r="25" spans="1:7" ht="25.5" x14ac:dyDescent="0.25">
      <c r="A25" s="11"/>
      <c r="B25" s="17" t="s">
        <v>32</v>
      </c>
      <c r="C25" s="28" t="s">
        <v>8</v>
      </c>
      <c r="D25" s="31">
        <v>2880</v>
      </c>
      <c r="E25" s="31">
        <v>2880</v>
      </c>
      <c r="F25" s="31">
        <f t="shared" si="0"/>
        <v>0</v>
      </c>
    </row>
    <row r="26" spans="1:7" ht="13.5" x14ac:dyDescent="0.25">
      <c r="A26" s="11"/>
      <c r="B26" s="17" t="s">
        <v>33</v>
      </c>
      <c r="C26" s="28" t="s">
        <v>8</v>
      </c>
      <c r="D26" s="31">
        <v>16810.815600000002</v>
      </c>
      <c r="E26" s="31">
        <v>16810.815600000002</v>
      </c>
      <c r="F26" s="31">
        <f t="shared" si="0"/>
        <v>0</v>
      </c>
    </row>
    <row r="27" spans="1:7" ht="14.25" x14ac:dyDescent="0.2">
      <c r="A27" s="26"/>
      <c r="B27" s="27"/>
      <c r="C27" s="33"/>
      <c r="D27" s="29"/>
      <c r="E27" s="29"/>
      <c r="F27" s="29"/>
    </row>
    <row r="28" spans="1:7" ht="14.25" x14ac:dyDescent="0.2">
      <c r="A28" s="26" t="s">
        <v>34</v>
      </c>
      <c r="B28" s="27" t="s">
        <v>35</v>
      </c>
      <c r="C28" s="33" t="s">
        <v>8</v>
      </c>
      <c r="D28" s="29">
        <f>SUM(D29:D41)</f>
        <v>2077309.2</v>
      </c>
      <c r="E28" s="29">
        <f>SUM(E29:E41)</f>
        <v>1854184.183853376</v>
      </c>
      <c r="F28" s="29">
        <f t="shared" si="0"/>
        <v>223125.016146624</v>
      </c>
      <c r="G28" s="15">
        <f>D28/$D$51*100</f>
        <v>7.4038476487985676</v>
      </c>
    </row>
    <row r="29" spans="1:7" ht="25.5" x14ac:dyDescent="0.2">
      <c r="A29" s="26"/>
      <c r="B29" s="17" t="s">
        <v>36</v>
      </c>
      <c r="C29" s="28" t="s">
        <v>8</v>
      </c>
      <c r="D29" s="31">
        <v>1506010</v>
      </c>
      <c r="E29" s="31">
        <v>1320529</v>
      </c>
      <c r="F29" s="31">
        <f t="shared" si="0"/>
        <v>185481</v>
      </c>
    </row>
    <row r="30" spans="1:7" ht="38.25" x14ac:dyDescent="0.2">
      <c r="A30" s="26"/>
      <c r="B30" s="17" t="s">
        <v>37</v>
      </c>
      <c r="C30" s="28" t="s">
        <v>8</v>
      </c>
      <c r="D30" s="31">
        <f>D29*0.22</f>
        <v>331322.2</v>
      </c>
      <c r="E30" s="31">
        <v>290516.38</v>
      </c>
      <c r="F30" s="31">
        <f t="shared" si="0"/>
        <v>40805.820000000007</v>
      </c>
    </row>
    <row r="31" spans="1:7" ht="14.25" x14ac:dyDescent="0.2">
      <c r="A31" s="26"/>
      <c r="B31" s="17" t="s">
        <v>38</v>
      </c>
      <c r="C31" s="28" t="s">
        <v>8</v>
      </c>
      <c r="D31" s="31">
        <v>1051</v>
      </c>
      <c r="E31" s="31">
        <v>1202.432</v>
      </c>
      <c r="F31" s="31">
        <f t="shared" si="0"/>
        <v>-151.43200000000002</v>
      </c>
    </row>
    <row r="32" spans="1:7" ht="14.25" x14ac:dyDescent="0.2">
      <c r="A32" s="26"/>
      <c r="B32" s="17" t="s">
        <v>39</v>
      </c>
      <c r="C32" s="28" t="s">
        <v>8</v>
      </c>
      <c r="D32" s="31">
        <v>42375</v>
      </c>
      <c r="E32" s="31">
        <v>40000</v>
      </c>
      <c r="F32" s="31">
        <f t="shared" si="0"/>
        <v>2375</v>
      </c>
    </row>
    <row r="33" spans="1:7" ht="51" x14ac:dyDescent="0.2">
      <c r="A33" s="26"/>
      <c r="B33" s="17" t="s">
        <v>40</v>
      </c>
      <c r="C33" s="28" t="s">
        <v>8</v>
      </c>
      <c r="D33" s="31">
        <v>38074</v>
      </c>
      <c r="E33" s="31">
        <v>43571.08</v>
      </c>
      <c r="F33" s="31">
        <f t="shared" si="0"/>
        <v>-5497.0800000000017</v>
      </c>
    </row>
    <row r="34" spans="1:7" ht="14.25" x14ac:dyDescent="0.2">
      <c r="A34" s="26"/>
      <c r="B34" s="17" t="s">
        <v>41</v>
      </c>
      <c r="C34" s="28" t="s">
        <v>8</v>
      </c>
      <c r="D34" s="31">
        <v>52806</v>
      </c>
      <c r="E34" s="31">
        <v>60430.24502816001</v>
      </c>
      <c r="F34" s="31">
        <f t="shared" si="0"/>
        <v>-7624.2450281600104</v>
      </c>
    </row>
    <row r="35" spans="1:7" ht="14.25" x14ac:dyDescent="0.2">
      <c r="A35" s="26"/>
      <c r="B35" s="17" t="s">
        <v>42</v>
      </c>
      <c r="C35" s="28" t="s">
        <v>8</v>
      </c>
      <c r="D35" s="31">
        <v>779</v>
      </c>
      <c r="E35" s="31">
        <v>1356</v>
      </c>
      <c r="F35" s="31">
        <f t="shared" si="0"/>
        <v>-577</v>
      </c>
    </row>
    <row r="36" spans="1:7" ht="14.25" x14ac:dyDescent="0.2">
      <c r="A36" s="26"/>
      <c r="B36" s="17" t="s">
        <v>43</v>
      </c>
      <c r="C36" s="28" t="s">
        <v>8</v>
      </c>
      <c r="D36" s="31">
        <v>17282</v>
      </c>
      <c r="E36" s="31">
        <v>19777.240041216002</v>
      </c>
      <c r="F36" s="31">
        <f t="shared" si="0"/>
        <v>-2495.2400412160023</v>
      </c>
    </row>
    <row r="37" spans="1:7" ht="20.25" customHeight="1" x14ac:dyDescent="0.2">
      <c r="A37" s="26"/>
      <c r="B37" s="17" t="s">
        <v>44</v>
      </c>
      <c r="C37" s="28" t="s">
        <v>8</v>
      </c>
      <c r="D37" s="31">
        <v>7205</v>
      </c>
      <c r="E37" s="31">
        <v>8245.7047679999996</v>
      </c>
      <c r="F37" s="31">
        <f t="shared" si="0"/>
        <v>-1040.7047679999996</v>
      </c>
    </row>
    <row r="38" spans="1:7" ht="14.25" x14ac:dyDescent="0.2">
      <c r="A38" s="26"/>
      <c r="B38" s="17" t="s">
        <v>45</v>
      </c>
      <c r="C38" s="28" t="s">
        <v>8</v>
      </c>
      <c r="D38" s="31">
        <v>5605</v>
      </c>
      <c r="E38" s="31">
        <v>6413.936255999999</v>
      </c>
      <c r="F38" s="31">
        <f t="shared" si="0"/>
        <v>-808.93625599999905</v>
      </c>
    </row>
    <row r="39" spans="1:7" ht="38.25" x14ac:dyDescent="0.2">
      <c r="A39" s="26"/>
      <c r="B39" s="17" t="s">
        <v>46</v>
      </c>
      <c r="C39" s="28" t="s">
        <v>8</v>
      </c>
      <c r="D39" s="31">
        <v>28809</v>
      </c>
      <c r="E39" s="31">
        <v>21105.96096</v>
      </c>
      <c r="F39" s="31">
        <f t="shared" si="0"/>
        <v>7703.0390399999997</v>
      </c>
    </row>
    <row r="40" spans="1:7" ht="26.25" customHeight="1" x14ac:dyDescent="0.2">
      <c r="A40" s="26"/>
      <c r="B40" s="17" t="s">
        <v>47</v>
      </c>
      <c r="C40" s="28" t="s">
        <v>8</v>
      </c>
      <c r="D40" s="31">
        <v>26247</v>
      </c>
      <c r="E40" s="31">
        <v>30036.2048</v>
      </c>
      <c r="F40" s="31">
        <f t="shared" si="0"/>
        <v>-3789.2047999999995</v>
      </c>
    </row>
    <row r="41" spans="1:7" ht="14.25" x14ac:dyDescent="0.2">
      <c r="A41" s="26"/>
      <c r="B41" s="17" t="s">
        <v>48</v>
      </c>
      <c r="C41" s="28" t="s">
        <v>8</v>
      </c>
      <c r="D41" s="31">
        <v>19744</v>
      </c>
      <c r="E41" s="31">
        <v>11000</v>
      </c>
      <c r="F41" s="31">
        <f t="shared" si="0"/>
        <v>8744</v>
      </c>
    </row>
    <row r="42" spans="1:7" ht="14.25" x14ac:dyDescent="0.2">
      <c r="A42" s="26"/>
      <c r="B42" s="27"/>
      <c r="C42" s="33"/>
      <c r="D42" s="29"/>
      <c r="E42" s="29"/>
      <c r="F42" s="29"/>
    </row>
    <row r="43" spans="1:7" ht="14.25" x14ac:dyDescent="0.2">
      <c r="A43" s="26" t="s">
        <v>34</v>
      </c>
      <c r="B43" s="27" t="s">
        <v>49</v>
      </c>
      <c r="C43" s="33" t="s">
        <v>8</v>
      </c>
      <c r="D43" s="29">
        <f>SUM(D44:D49)</f>
        <v>641353.17999999993</v>
      </c>
      <c r="E43" s="29">
        <f>SUM(E44:E49)</f>
        <v>426904.6</v>
      </c>
      <c r="F43" s="29">
        <f t="shared" si="0"/>
        <v>214448.57999999996</v>
      </c>
      <c r="G43" s="15">
        <f>D43/$D$51*100</f>
        <v>2.2858808085924256</v>
      </c>
    </row>
    <row r="44" spans="1:7" ht="34.5" customHeight="1" x14ac:dyDescent="0.2">
      <c r="A44" s="26"/>
      <c r="B44" s="17" t="s">
        <v>50</v>
      </c>
      <c r="C44" s="28" t="s">
        <v>8</v>
      </c>
      <c r="D44" s="32">
        <v>267319</v>
      </c>
      <c r="E44" s="32">
        <v>122378</v>
      </c>
      <c r="F44" s="32">
        <f t="shared" si="0"/>
        <v>144941</v>
      </c>
    </row>
    <row r="45" spans="1:7" ht="28.5" customHeight="1" x14ac:dyDescent="0.2">
      <c r="A45" s="26"/>
      <c r="B45" s="17" t="s">
        <v>51</v>
      </c>
      <c r="C45" s="28" t="s">
        <v>8</v>
      </c>
      <c r="D45" s="32">
        <f>D44*0.22</f>
        <v>58810.18</v>
      </c>
      <c r="E45" s="32">
        <v>26923.16</v>
      </c>
      <c r="F45" s="32">
        <f t="shared" si="0"/>
        <v>31887.02</v>
      </c>
    </row>
    <row r="46" spans="1:7" ht="43.5" customHeight="1" x14ac:dyDescent="0.2">
      <c r="A46" s="26"/>
      <c r="B46" s="17" t="s">
        <v>52</v>
      </c>
      <c r="C46" s="28" t="s">
        <v>8</v>
      </c>
      <c r="D46" s="32"/>
      <c r="E46" s="32">
        <v>3534.44</v>
      </c>
      <c r="F46" s="32">
        <f t="shared" si="0"/>
        <v>-3534.44</v>
      </c>
    </row>
    <row r="47" spans="1:7" ht="51.75" customHeight="1" x14ac:dyDescent="0.2">
      <c r="A47" s="26"/>
      <c r="B47" s="17" t="s">
        <v>53</v>
      </c>
      <c r="C47" s="28" t="s">
        <v>8</v>
      </c>
      <c r="D47" s="32">
        <v>266662</v>
      </c>
      <c r="E47" s="32">
        <v>225507</v>
      </c>
      <c r="F47" s="32">
        <f t="shared" si="0"/>
        <v>41155</v>
      </c>
    </row>
    <row r="48" spans="1:7" ht="36.75" customHeight="1" x14ac:dyDescent="0.2">
      <c r="A48" s="26"/>
      <c r="B48" s="17" t="s">
        <v>54</v>
      </c>
      <c r="C48" s="28" t="s">
        <v>8</v>
      </c>
      <c r="D48" s="32">
        <v>12684</v>
      </c>
      <c r="E48" s="32">
        <v>12684</v>
      </c>
      <c r="F48" s="32">
        <f t="shared" si="0"/>
        <v>0</v>
      </c>
    </row>
    <row r="49" spans="1:7" ht="53.25" customHeight="1" x14ac:dyDescent="0.2">
      <c r="A49" s="26"/>
      <c r="B49" s="17" t="s">
        <v>55</v>
      </c>
      <c r="C49" s="28" t="s">
        <v>8</v>
      </c>
      <c r="D49" s="32">
        <v>35878</v>
      </c>
      <c r="E49" s="32">
        <v>35878</v>
      </c>
      <c r="F49" s="32">
        <f t="shared" si="0"/>
        <v>0</v>
      </c>
    </row>
    <row r="50" spans="1:7" x14ac:dyDescent="0.2">
      <c r="A50" s="34"/>
      <c r="B50" s="35"/>
      <c r="C50" s="36"/>
      <c r="D50" s="31"/>
      <c r="E50" s="31"/>
      <c r="F50" s="31"/>
    </row>
    <row r="51" spans="1:7" ht="15" x14ac:dyDescent="0.25">
      <c r="A51" s="26">
        <v>4</v>
      </c>
      <c r="B51" s="27" t="s">
        <v>56</v>
      </c>
      <c r="C51" s="37" t="s">
        <v>8</v>
      </c>
      <c r="D51" s="29">
        <f>D5+D20+D43+D28</f>
        <v>28057157.555599995</v>
      </c>
      <c r="E51" s="29">
        <f>E5+E20+E43+E28</f>
        <v>29487354.119453374</v>
      </c>
      <c r="F51" s="29">
        <f t="shared" si="0"/>
        <v>-1430196.5638533793</v>
      </c>
    </row>
    <row r="52" spans="1:7" ht="14.25" x14ac:dyDescent="0.2">
      <c r="A52" s="38">
        <v>5</v>
      </c>
      <c r="B52" s="39" t="s">
        <v>57</v>
      </c>
      <c r="C52" s="18" t="s">
        <v>58</v>
      </c>
      <c r="D52" s="19">
        <f>SUM(D53:D55)</f>
        <v>22204</v>
      </c>
      <c r="E52" s="19">
        <f>SUM(E53:E55)</f>
        <v>22204</v>
      </c>
      <c r="F52" s="19">
        <f t="shared" si="0"/>
        <v>0</v>
      </c>
    </row>
    <row r="53" spans="1:7" x14ac:dyDescent="0.2">
      <c r="A53" s="40"/>
      <c r="B53" s="17" t="s">
        <v>59</v>
      </c>
      <c r="C53" s="18" t="s">
        <v>58</v>
      </c>
      <c r="D53" s="22">
        <v>16836</v>
      </c>
      <c r="E53" s="22">
        <v>16836</v>
      </c>
      <c r="F53" s="22">
        <f t="shared" si="0"/>
        <v>0</v>
      </c>
    </row>
    <row r="54" spans="1:7" x14ac:dyDescent="0.2">
      <c r="A54" s="40"/>
      <c r="B54" s="17" t="s">
        <v>12</v>
      </c>
      <c r="C54" s="18" t="s">
        <v>58</v>
      </c>
      <c r="D54" s="22">
        <v>4620</v>
      </c>
      <c r="E54" s="22">
        <v>4620</v>
      </c>
      <c r="F54" s="22">
        <f t="shared" si="0"/>
        <v>0</v>
      </c>
    </row>
    <row r="55" spans="1:7" x14ac:dyDescent="0.2">
      <c r="A55" s="40"/>
      <c r="B55" s="17" t="s">
        <v>16</v>
      </c>
      <c r="C55" s="18" t="s">
        <v>58</v>
      </c>
      <c r="D55" s="22">
        <v>748</v>
      </c>
      <c r="E55" s="22">
        <v>748</v>
      </c>
      <c r="F55" s="22">
        <f t="shared" si="0"/>
        <v>0</v>
      </c>
    </row>
    <row r="56" spans="1:7" ht="14.25" x14ac:dyDescent="0.2">
      <c r="A56" s="38">
        <v>6</v>
      </c>
      <c r="B56" s="39" t="s">
        <v>60</v>
      </c>
      <c r="C56" s="18" t="s">
        <v>8</v>
      </c>
      <c r="D56" s="19">
        <f>D51-D6</f>
        <v>9564318.5055999942</v>
      </c>
      <c r="E56" s="19">
        <f>E51-E6</f>
        <v>7781358.1894533746</v>
      </c>
      <c r="F56" s="19">
        <f t="shared" si="0"/>
        <v>1782960.3161466196</v>
      </c>
    </row>
    <row r="57" spans="1:7" ht="15" thickBot="1" x14ac:dyDescent="0.25">
      <c r="A57" s="41">
        <v>7</v>
      </c>
      <c r="B57" s="42" t="s">
        <v>60</v>
      </c>
      <c r="C57" s="43" t="s">
        <v>61</v>
      </c>
      <c r="D57" s="44">
        <f>D56/D52</f>
        <v>430.74754573950611</v>
      </c>
      <c r="E57" s="44">
        <f>E56/E52</f>
        <v>350.44848628415485</v>
      </c>
      <c r="F57" s="44">
        <f t="shared" si="0"/>
        <v>80.299059455351255</v>
      </c>
    </row>
    <row r="58" spans="1:7" ht="28.5" x14ac:dyDescent="0.2">
      <c r="A58" s="45">
        <v>8</v>
      </c>
      <c r="B58" s="46" t="s">
        <v>62</v>
      </c>
      <c r="C58" s="47" t="s">
        <v>8</v>
      </c>
      <c r="D58" s="48">
        <f>D7+D11</f>
        <v>14022042.789999999</v>
      </c>
      <c r="E58" s="48">
        <f>E7+E11</f>
        <v>16458392.51</v>
      </c>
      <c r="F58" s="48">
        <f t="shared" si="0"/>
        <v>-2436349.7200000007</v>
      </c>
      <c r="G58" s="49"/>
    </row>
    <row r="59" spans="1:7" ht="28.5" x14ac:dyDescent="0.2">
      <c r="A59" s="50">
        <v>9</v>
      </c>
      <c r="B59" s="51" t="s">
        <v>63</v>
      </c>
      <c r="C59" s="52" t="s">
        <v>64</v>
      </c>
      <c r="D59" s="53">
        <f>D58/D53</f>
        <v>832.86070266096453</v>
      </c>
      <c r="E59" s="53">
        <f>E58/E53</f>
        <v>977.57142492278444</v>
      </c>
      <c r="F59" s="53">
        <f t="shared" si="0"/>
        <v>-144.71072226181991</v>
      </c>
    </row>
    <row r="60" spans="1:7" ht="28.5" x14ac:dyDescent="0.2">
      <c r="A60" s="50">
        <v>10</v>
      </c>
      <c r="B60" s="51" t="s">
        <v>65</v>
      </c>
      <c r="C60" s="52" t="s">
        <v>64</v>
      </c>
      <c r="D60" s="54">
        <f>D59+D57</f>
        <v>1263.6082484004705</v>
      </c>
      <c r="E60" s="54">
        <f>E59+E57</f>
        <v>1328.0199112069392</v>
      </c>
      <c r="F60" s="54">
        <f t="shared" si="0"/>
        <v>-64.411662806468712</v>
      </c>
    </row>
    <row r="61" spans="1:7" ht="30" customHeight="1" x14ac:dyDescent="0.2">
      <c r="A61" s="55">
        <v>11</v>
      </c>
      <c r="B61" s="56" t="s">
        <v>66</v>
      </c>
      <c r="C61" s="57" t="s">
        <v>64</v>
      </c>
      <c r="D61" s="58">
        <f>D60*1*1.2</f>
        <v>1516.3298980805646</v>
      </c>
      <c r="E61" s="58">
        <f>E60*1*1.2</f>
        <v>1593.623893448327</v>
      </c>
      <c r="F61" s="58">
        <f t="shared" si="0"/>
        <v>-77.293995367762363</v>
      </c>
    </row>
    <row r="62" spans="1:7" ht="14.25" x14ac:dyDescent="0.2">
      <c r="A62" s="59"/>
      <c r="B62" s="60" t="s">
        <v>67</v>
      </c>
      <c r="C62" s="52" t="s">
        <v>68</v>
      </c>
      <c r="D62" s="61">
        <f>D60*0.146/175*30.42</f>
        <v>32.069077633062726</v>
      </c>
      <c r="E62" s="61">
        <f>E60*0.146/175*30.42</f>
        <v>33.703779383094876</v>
      </c>
      <c r="F62" s="61">
        <f t="shared" si="0"/>
        <v>-1.6347017500321499</v>
      </c>
    </row>
    <row r="63" spans="1:7" ht="30.75" thickBot="1" x14ac:dyDescent="0.25">
      <c r="A63" s="41"/>
      <c r="B63" s="62" t="s">
        <v>69</v>
      </c>
      <c r="C63" s="63" t="s">
        <v>68</v>
      </c>
      <c r="D63" s="64">
        <f>D62*1*1.2</f>
        <v>38.482893159675271</v>
      </c>
      <c r="E63" s="64">
        <f>E62*1*1.2</f>
        <v>40.444535259713852</v>
      </c>
      <c r="F63" s="64">
        <f t="shared" si="0"/>
        <v>-1.9616421000385813</v>
      </c>
    </row>
    <row r="64" spans="1:7" ht="28.5" x14ac:dyDescent="0.2">
      <c r="A64" s="65">
        <v>12</v>
      </c>
      <c r="B64" s="66" t="s">
        <v>70</v>
      </c>
      <c r="C64" s="67" t="s">
        <v>8</v>
      </c>
      <c r="D64" s="68">
        <f>D8+D12</f>
        <v>3847816.45</v>
      </c>
      <c r="E64" s="68">
        <f>E8+E12</f>
        <v>4516379.99</v>
      </c>
      <c r="F64" s="68">
        <f t="shared" si="0"/>
        <v>-668563.54</v>
      </c>
    </row>
    <row r="65" spans="1:7" ht="28.5" x14ac:dyDescent="0.2">
      <c r="A65" s="38">
        <v>13</v>
      </c>
      <c r="B65" s="69" t="s">
        <v>71</v>
      </c>
      <c r="C65" s="52" t="s">
        <v>61</v>
      </c>
      <c r="D65" s="70">
        <f>D64/D54</f>
        <v>832.86070346320355</v>
      </c>
      <c r="E65" s="70">
        <f>E64/E54</f>
        <v>977.57142640692643</v>
      </c>
      <c r="F65" s="70">
        <f t="shared" si="0"/>
        <v>-144.71072294372289</v>
      </c>
    </row>
    <row r="66" spans="1:7" ht="28.5" x14ac:dyDescent="0.2">
      <c r="A66" s="38">
        <v>14</v>
      </c>
      <c r="B66" s="69" t="s">
        <v>72</v>
      </c>
      <c r="C66" s="52" t="s">
        <v>61</v>
      </c>
      <c r="D66" s="54">
        <f>D57+D65</f>
        <v>1263.6082492027097</v>
      </c>
      <c r="E66" s="54">
        <f>E57+E65</f>
        <v>1328.0199126910813</v>
      </c>
      <c r="F66" s="54">
        <f t="shared" si="0"/>
        <v>-64.411663488371687</v>
      </c>
    </row>
    <row r="67" spans="1:7" ht="29.25" thickBot="1" x14ac:dyDescent="0.25">
      <c r="A67" s="71">
        <v>15</v>
      </c>
      <c r="B67" s="72" t="s">
        <v>73</v>
      </c>
      <c r="C67" s="73" t="s">
        <v>74</v>
      </c>
      <c r="D67" s="74">
        <f>D66*1.133618*1.2</f>
        <v>1718.9388674936129</v>
      </c>
      <c r="E67" s="74">
        <f>E66*1.133618*1.2</f>
        <v>1806.5607328620458</v>
      </c>
      <c r="F67" s="74">
        <f t="shared" si="0"/>
        <v>-87.621865368432964</v>
      </c>
    </row>
    <row r="68" spans="1:7" ht="28.5" x14ac:dyDescent="0.2">
      <c r="A68" s="38">
        <v>16</v>
      </c>
      <c r="B68" s="39" t="s">
        <v>75</v>
      </c>
      <c r="C68" s="75" t="s">
        <v>8</v>
      </c>
      <c r="D68" s="76">
        <f>D9+D13</f>
        <v>622979.81000000006</v>
      </c>
      <c r="E68" s="76">
        <f>E9+E13</f>
        <v>731223.43</v>
      </c>
      <c r="F68" s="76">
        <f t="shared" si="0"/>
        <v>-108243.62</v>
      </c>
      <c r="G68" s="49"/>
    </row>
    <row r="69" spans="1:7" ht="28.5" x14ac:dyDescent="0.2">
      <c r="A69" s="38">
        <v>17</v>
      </c>
      <c r="B69" s="39" t="s">
        <v>76</v>
      </c>
      <c r="C69" s="77" t="s">
        <v>61</v>
      </c>
      <c r="D69" s="76">
        <f>D68/D55</f>
        <v>832.8607085561498</v>
      </c>
      <c r="E69" s="76">
        <f>E68/E55</f>
        <v>977.57143048128353</v>
      </c>
      <c r="F69" s="76">
        <f t="shared" si="0"/>
        <v>-144.71072192513373</v>
      </c>
      <c r="G69" s="49"/>
    </row>
    <row r="70" spans="1:7" ht="30" customHeight="1" x14ac:dyDescent="0.2">
      <c r="A70" s="38">
        <v>18</v>
      </c>
      <c r="B70" s="39" t="s">
        <v>77</v>
      </c>
      <c r="C70" s="77" t="s">
        <v>61</v>
      </c>
      <c r="D70" s="78">
        <f>D57+D69</f>
        <v>1263.608254295656</v>
      </c>
      <c r="E70" s="78">
        <f>E57+E69</f>
        <v>1328.0199167654384</v>
      </c>
      <c r="F70" s="78">
        <f>D70-E70</f>
        <v>-64.411662469782414</v>
      </c>
      <c r="G70" s="49"/>
    </row>
    <row r="71" spans="1:7" ht="29.25" thickBot="1" x14ac:dyDescent="0.25">
      <c r="A71" s="38">
        <v>19</v>
      </c>
      <c r="B71" s="42" t="s">
        <v>78</v>
      </c>
      <c r="C71" s="79" t="s">
        <v>74</v>
      </c>
      <c r="D71" s="80">
        <f>D70*1.133618*1.2</f>
        <v>1718.9388744217595</v>
      </c>
      <c r="E71" s="80">
        <f>E70*1.133618*1.2</f>
        <v>1806.5607384045634</v>
      </c>
      <c r="F71" s="80">
        <f>D71-E71</f>
        <v>-87.621863982803916</v>
      </c>
      <c r="G71" s="49"/>
    </row>
    <row r="72" spans="1:7" x14ac:dyDescent="0.2">
      <c r="A72" s="81"/>
      <c r="B72" s="82"/>
      <c r="C72" s="82"/>
      <c r="D72" s="82"/>
      <c r="E72" s="83"/>
      <c r="F72" s="83"/>
    </row>
    <row r="79" spans="1:7" ht="15.75" x14ac:dyDescent="0.25">
      <c r="B79" s="86" t="s">
        <v>79</v>
      </c>
      <c r="C79" s="86"/>
      <c r="D79" s="86"/>
    </row>
  </sheetData>
  <mergeCells count="2">
    <mergeCell ref="A1:G1"/>
    <mergeCell ref="B79:D79"/>
  </mergeCells>
  <pageMargins left="0.11811023622047245" right="0.23622047244094491" top="0.39370078740157483" bottom="0" header="0.31496062992125984" footer="0.31496062992125984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11" sqref="K10:K11"/>
    </sheetView>
  </sheetViews>
  <sheetFormatPr defaultRowHeight="12.75" x14ac:dyDescent="0.2"/>
  <cols>
    <col min="1" max="1" width="28.140625" customWidth="1"/>
    <col min="2" max="2" width="14.42578125" customWidth="1"/>
    <col min="3" max="3" width="15.7109375" customWidth="1"/>
    <col min="4" max="4" width="14.5703125" customWidth="1"/>
    <col min="5" max="5" width="15.7109375" customWidth="1"/>
    <col min="6" max="6" width="11.5703125" customWidth="1"/>
  </cols>
  <sheetData>
    <row r="1" spans="1:9" ht="18.75" x14ac:dyDescent="0.2">
      <c r="A1" s="91" t="s">
        <v>80</v>
      </c>
      <c r="B1" s="91"/>
      <c r="C1" s="91"/>
      <c r="D1" s="91"/>
      <c r="E1" s="91"/>
      <c r="F1" s="91"/>
      <c r="G1" s="87"/>
      <c r="H1" s="87"/>
      <c r="I1" s="87"/>
    </row>
    <row r="2" spans="1:9" ht="15.75" x14ac:dyDescent="0.2">
      <c r="A2" s="92" t="s">
        <v>81</v>
      </c>
      <c r="B2" s="92"/>
      <c r="C2" s="92"/>
      <c r="D2" s="92"/>
      <c r="E2" s="92"/>
      <c r="F2" s="92"/>
      <c r="G2" s="101"/>
      <c r="H2" s="101"/>
      <c r="I2" s="101"/>
    </row>
    <row r="3" spans="1:9" ht="15.75" x14ac:dyDescent="0.2">
      <c r="A3" s="92" t="s">
        <v>82</v>
      </c>
      <c r="B3" s="92"/>
      <c r="C3" s="92"/>
      <c r="D3" s="92"/>
      <c r="E3" s="92"/>
      <c r="F3" s="92"/>
      <c r="G3" s="101"/>
      <c r="H3" s="101"/>
      <c r="I3" s="101"/>
    </row>
    <row r="4" spans="1:9" ht="15.75" x14ac:dyDescent="0.2">
      <c r="A4" s="92" t="s">
        <v>83</v>
      </c>
      <c r="B4" s="92"/>
      <c r="C4" s="92"/>
      <c r="D4" s="92"/>
      <c r="E4" s="92"/>
      <c r="F4" s="92"/>
      <c r="G4" s="101"/>
      <c r="H4" s="101"/>
      <c r="I4" s="101"/>
    </row>
    <row r="5" spans="1:9" ht="18.75" x14ac:dyDescent="0.2">
      <c r="A5" s="91"/>
      <c r="B5" s="91"/>
      <c r="C5" s="91"/>
      <c r="D5" s="91"/>
      <c r="E5" s="91"/>
      <c r="F5" s="91"/>
      <c r="G5" s="91"/>
      <c r="H5" s="91"/>
      <c r="I5" s="91"/>
    </row>
    <row r="6" spans="1:9" ht="31.5" x14ac:dyDescent="0.2">
      <c r="A6" s="93"/>
      <c r="B6" s="94" t="s">
        <v>84</v>
      </c>
      <c r="C6" s="94" t="s">
        <v>85</v>
      </c>
      <c r="D6" s="94" t="s">
        <v>93</v>
      </c>
      <c r="E6" s="94" t="s">
        <v>94</v>
      </c>
      <c r="F6" s="94" t="s">
        <v>96</v>
      </c>
    </row>
    <row r="7" spans="1:9" ht="15.75" x14ac:dyDescent="0.2">
      <c r="A7" s="93"/>
      <c r="B7" s="94" t="s">
        <v>58</v>
      </c>
      <c r="C7" s="94" t="s">
        <v>58</v>
      </c>
      <c r="D7" s="94" t="s">
        <v>58</v>
      </c>
      <c r="E7" s="94" t="s">
        <v>58</v>
      </c>
      <c r="F7" s="94" t="s">
        <v>58</v>
      </c>
    </row>
    <row r="8" spans="1:9" ht="38.25" customHeight="1" x14ac:dyDescent="0.2">
      <c r="A8" s="99" t="s">
        <v>86</v>
      </c>
      <c r="B8" s="95">
        <v>22566</v>
      </c>
      <c r="C8" s="95">
        <v>23054</v>
      </c>
      <c r="D8" s="95">
        <v>21116</v>
      </c>
      <c r="E8" s="95">
        <v>22635</v>
      </c>
      <c r="F8" s="95">
        <f>(B8+C8+D8+E8)/4</f>
        <v>22342.75</v>
      </c>
    </row>
    <row r="9" spans="1:9" ht="38.25" customHeight="1" x14ac:dyDescent="0.2">
      <c r="A9" s="99" t="s">
        <v>87</v>
      </c>
      <c r="B9" s="95">
        <v>20457</v>
      </c>
      <c r="C9" s="95">
        <v>20744</v>
      </c>
      <c r="D9" s="95">
        <v>19147.189999999999</v>
      </c>
      <c r="E9" s="95">
        <v>20246</v>
      </c>
      <c r="F9" s="95">
        <f>(B9+C9+D9+E9)/4</f>
        <v>20148.547500000001</v>
      </c>
    </row>
    <row r="10" spans="1:9" ht="15.75" customHeight="1" x14ac:dyDescent="0.2">
      <c r="A10" s="97" t="s">
        <v>88</v>
      </c>
      <c r="B10" s="102">
        <v>15548</v>
      </c>
      <c r="C10" s="96">
        <v>16392</v>
      </c>
      <c r="D10" s="96">
        <v>14505</v>
      </c>
      <c r="E10" s="102">
        <v>15231</v>
      </c>
      <c r="F10" s="102">
        <f>(B10+C10+D10+E10)/4</f>
        <v>15419</v>
      </c>
    </row>
    <row r="11" spans="1:9" ht="10.5" customHeight="1" x14ac:dyDescent="0.2">
      <c r="A11" s="97"/>
      <c r="B11" s="103"/>
      <c r="C11" s="96"/>
      <c r="D11" s="96"/>
      <c r="E11" s="103"/>
      <c r="F11" s="103">
        <f>(B11+C11+D11+E11)/4</f>
        <v>0</v>
      </c>
    </row>
    <row r="12" spans="1:9" ht="15.75" x14ac:dyDescent="0.2">
      <c r="A12" s="98" t="s">
        <v>89</v>
      </c>
      <c r="B12" s="95">
        <v>4208</v>
      </c>
      <c r="C12" s="95">
        <v>3685</v>
      </c>
      <c r="D12" s="95">
        <v>3995</v>
      </c>
      <c r="E12" s="95">
        <v>4356</v>
      </c>
      <c r="F12" s="95">
        <f>(B12+C12+D12+E12)/4</f>
        <v>4061</v>
      </c>
    </row>
    <row r="13" spans="1:9" ht="15.75" x14ac:dyDescent="0.2">
      <c r="A13" s="98" t="s">
        <v>90</v>
      </c>
      <c r="B13" s="95">
        <v>701</v>
      </c>
      <c r="C13" s="95">
        <v>667</v>
      </c>
      <c r="D13" s="95">
        <v>648</v>
      </c>
      <c r="E13" s="95">
        <v>659</v>
      </c>
      <c r="F13" s="95">
        <f>(B13+C13+D13+E13)/4</f>
        <v>668.75</v>
      </c>
    </row>
    <row r="14" spans="1:9" ht="18.75" x14ac:dyDescent="0.2">
      <c r="A14" s="87" t="s">
        <v>91</v>
      </c>
    </row>
    <row r="15" spans="1:9" ht="18.75" x14ac:dyDescent="0.2">
      <c r="A15" s="87"/>
    </row>
    <row r="16" spans="1:9" ht="70.5" customHeight="1" x14ac:dyDescent="0.2">
      <c r="A16" s="104" t="s">
        <v>95</v>
      </c>
      <c r="B16" s="104"/>
      <c r="C16" s="104"/>
      <c r="D16" s="104"/>
      <c r="E16" s="104"/>
    </row>
    <row r="17" spans="1:5" ht="15.75" x14ac:dyDescent="0.2">
      <c r="A17" s="88"/>
    </row>
    <row r="18" spans="1:5" ht="15.75" x14ac:dyDescent="0.2">
      <c r="A18" s="89"/>
    </row>
    <row r="19" spans="1:5" ht="15.75" x14ac:dyDescent="0.2">
      <c r="A19" s="89"/>
    </row>
    <row r="20" spans="1:5" ht="15.75" x14ac:dyDescent="0.2">
      <c r="A20" s="89" t="s">
        <v>91</v>
      </c>
    </row>
    <row r="21" spans="1:5" ht="15.75" x14ac:dyDescent="0.2">
      <c r="A21" s="90"/>
    </row>
    <row r="22" spans="1:5" ht="15.75" x14ac:dyDescent="0.2">
      <c r="A22" s="100" t="s">
        <v>92</v>
      </c>
      <c r="B22" s="100"/>
      <c r="C22" s="100"/>
      <c r="D22" s="100"/>
      <c r="E22" s="100"/>
    </row>
  </sheetData>
  <mergeCells count="14">
    <mergeCell ref="F10:F11"/>
    <mergeCell ref="A1:F1"/>
    <mergeCell ref="A2:F2"/>
    <mergeCell ref="A3:F3"/>
    <mergeCell ref="A4:F4"/>
    <mergeCell ref="A16:E16"/>
    <mergeCell ref="A22:E22"/>
    <mergeCell ref="A10:A11"/>
    <mergeCell ref="B10:B11"/>
    <mergeCell ref="C10:C11"/>
    <mergeCell ref="D10:D11"/>
    <mergeCell ref="A5:I5"/>
    <mergeCell ref="E10:E11"/>
    <mergeCell ref="A6:A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2007 (старая цена на газ)</vt:lpstr>
      <vt:lpstr>2007</vt:lpstr>
      <vt:lpstr>Обсяг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2019-10-02T05:33:18Z</cp:lastPrinted>
  <dcterms:created xsi:type="dcterms:W3CDTF">2019-01-03T14:34:24Z</dcterms:created>
  <dcterms:modified xsi:type="dcterms:W3CDTF">2019-10-02T06:28:33Z</dcterms:modified>
</cp:coreProperties>
</file>