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теплова енергія" sheetId="1" r:id="rId1"/>
  </sheets>
  <externalReferences>
    <externalReference r:id="rId2"/>
  </externalReferences>
  <definedNames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4" localSheetId="0">#REF!</definedName>
    <definedName name="Excel_BuiltIn_Print_Titles_4">#REF!</definedName>
  </definedNames>
  <calcPr calcId="144525"/>
</workbook>
</file>

<file path=xl/calcChain.xml><?xml version="1.0" encoding="utf-8"?>
<calcChain xmlns="http://schemas.openxmlformats.org/spreadsheetml/2006/main">
  <c r="D70" i="1" l="1"/>
  <c r="I70" i="1" s="1"/>
  <c r="E69" i="1"/>
  <c r="E70" i="1" s="1"/>
  <c r="D69" i="1"/>
  <c r="I69" i="1" s="1"/>
  <c r="D66" i="1"/>
  <c r="E65" i="1"/>
  <c r="E66" i="1" s="1"/>
  <c r="I66" i="1" s="1"/>
  <c r="D65" i="1"/>
  <c r="D60" i="1"/>
  <c r="E59" i="1"/>
  <c r="E60" i="1" s="1"/>
  <c r="D59" i="1"/>
  <c r="I59" i="1" s="1"/>
  <c r="G53" i="1"/>
  <c r="F53" i="1"/>
  <c r="E53" i="1"/>
  <c r="D53" i="1"/>
  <c r="H36" i="1"/>
  <c r="I30" i="1"/>
  <c r="G29" i="1"/>
  <c r="F29" i="1"/>
  <c r="E29" i="1"/>
  <c r="I29" i="1" s="1"/>
  <c r="D29" i="1"/>
  <c r="H23" i="1"/>
  <c r="G19" i="1"/>
  <c r="F19" i="1"/>
  <c r="E19" i="1"/>
  <c r="D19" i="1"/>
  <c r="I19" i="1" s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E10" i="1"/>
  <c r="D10" i="1"/>
  <c r="I10" i="1" s="1"/>
  <c r="I9" i="1"/>
  <c r="H9" i="1"/>
  <c r="I8" i="1"/>
  <c r="H8" i="1"/>
  <c r="I7" i="1"/>
  <c r="H7" i="1"/>
  <c r="E6" i="1"/>
  <c r="D6" i="1"/>
  <c r="E5" i="1"/>
  <c r="G4" i="1"/>
  <c r="F4" i="1"/>
  <c r="E4" i="1"/>
  <c r="H10" i="1" l="1"/>
  <c r="D5" i="1"/>
  <c r="I6" i="1"/>
  <c r="H6" i="1"/>
  <c r="H19" i="1"/>
  <c r="H29" i="1"/>
  <c r="I60" i="1"/>
  <c r="I65" i="1"/>
  <c r="H5" i="1" l="1"/>
  <c r="D4" i="1"/>
  <c r="I5" i="1"/>
  <c r="H4" i="1" l="1"/>
  <c r="I4" i="1"/>
  <c r="H52" i="1" l="1"/>
  <c r="H32" i="1"/>
  <c r="E21" i="1"/>
  <c r="G21" i="1"/>
  <c r="F21" i="1"/>
  <c r="D21" i="1"/>
  <c r="F26" i="1" l="1"/>
  <c r="F24" i="1"/>
  <c r="F27" i="1"/>
  <c r="F25" i="1"/>
  <c r="E27" i="1"/>
  <c r="E25" i="1"/>
  <c r="E24" i="1"/>
  <c r="E23" i="1" s="1"/>
  <c r="E26" i="1"/>
  <c r="D26" i="1"/>
  <c r="I26" i="1" s="1"/>
  <c r="D24" i="1"/>
  <c r="D25" i="1"/>
  <c r="I25" i="1" s="1"/>
  <c r="D27" i="1"/>
  <c r="I21" i="1"/>
  <c r="G27" i="1"/>
  <c r="G25" i="1"/>
  <c r="G26" i="1"/>
  <c r="G24" i="1"/>
  <c r="G23" i="1" s="1"/>
  <c r="G32" i="1" l="1"/>
  <c r="G34" i="1" s="1"/>
  <c r="E32" i="1"/>
  <c r="E34" i="1" s="1"/>
  <c r="I27" i="1"/>
  <c r="I24" i="1"/>
  <c r="D23" i="1"/>
  <c r="F23" i="1"/>
  <c r="I23" i="1" l="1"/>
  <c r="D32" i="1"/>
  <c r="G50" i="1"/>
  <c r="G48" i="1"/>
  <c r="G46" i="1"/>
  <c r="G44" i="1"/>
  <c r="G42" i="1"/>
  <c r="G40" i="1"/>
  <c r="G38" i="1"/>
  <c r="G47" i="1"/>
  <c r="G43" i="1"/>
  <c r="G39" i="1"/>
  <c r="G49" i="1"/>
  <c r="G45" i="1"/>
  <c r="G41" i="1"/>
  <c r="G37" i="1"/>
  <c r="G36" i="1" s="1"/>
  <c r="G52" i="1" s="1"/>
  <c r="G62" i="1" s="1"/>
  <c r="F32" i="1"/>
  <c r="F34" i="1" s="1"/>
  <c r="E50" i="1"/>
  <c r="E48" i="1"/>
  <c r="E46" i="1"/>
  <c r="E44" i="1"/>
  <c r="E42" i="1"/>
  <c r="E40" i="1"/>
  <c r="E38" i="1"/>
  <c r="E49" i="1"/>
  <c r="E45" i="1"/>
  <c r="E41" i="1"/>
  <c r="E37" i="1"/>
  <c r="E47" i="1"/>
  <c r="E43" i="1"/>
  <c r="E39" i="1"/>
  <c r="E36" i="1" l="1"/>
  <c r="E52" i="1" s="1"/>
  <c r="E57" i="1" s="1"/>
  <c r="E58" i="1" s="1"/>
  <c r="F49" i="1"/>
  <c r="F47" i="1"/>
  <c r="F45" i="1"/>
  <c r="F43" i="1"/>
  <c r="F41" i="1"/>
  <c r="F39" i="1"/>
  <c r="F37" i="1"/>
  <c r="F48" i="1"/>
  <c r="F44" i="1"/>
  <c r="F40" i="1"/>
  <c r="F50" i="1"/>
  <c r="F46" i="1"/>
  <c r="F42" i="1"/>
  <c r="F38" i="1"/>
  <c r="I32" i="1"/>
  <c r="D34" i="1"/>
  <c r="D49" i="1" l="1"/>
  <c r="I49" i="1" s="1"/>
  <c r="D47" i="1"/>
  <c r="I47" i="1" s="1"/>
  <c r="D45" i="1"/>
  <c r="I45" i="1" s="1"/>
  <c r="D43" i="1"/>
  <c r="I43" i="1" s="1"/>
  <c r="D41" i="1"/>
  <c r="I41" i="1" s="1"/>
  <c r="D39" i="1"/>
  <c r="I39" i="1" s="1"/>
  <c r="D37" i="1"/>
  <c r="D50" i="1"/>
  <c r="I50" i="1" s="1"/>
  <c r="D46" i="1"/>
  <c r="I46" i="1" s="1"/>
  <c r="D42" i="1"/>
  <c r="I42" i="1" s="1"/>
  <c r="D38" i="1"/>
  <c r="I38" i="1" s="1"/>
  <c r="D48" i="1"/>
  <c r="I48" i="1" s="1"/>
  <c r="D44" i="1"/>
  <c r="I44" i="1" s="1"/>
  <c r="D40" i="1"/>
  <c r="I40" i="1" s="1"/>
  <c r="I34" i="1"/>
  <c r="E67" i="1"/>
  <c r="E68" i="1" s="1"/>
  <c r="E71" i="1"/>
  <c r="E72" i="1" s="1"/>
  <c r="E61" i="1"/>
  <c r="F36" i="1"/>
  <c r="F52" i="1" s="1"/>
  <c r="F62" i="1" s="1"/>
  <c r="I37" i="1" l="1"/>
  <c r="D36" i="1"/>
  <c r="E62" i="1"/>
  <c r="E63" i="1"/>
  <c r="E64" i="1" s="1"/>
  <c r="I36" i="1" l="1"/>
  <c r="D52" i="1"/>
  <c r="D57" i="1" l="1"/>
  <c r="I52" i="1"/>
  <c r="I57" i="1" l="1"/>
  <c r="D58" i="1"/>
  <c r="D71" i="1" l="1"/>
  <c r="D67" i="1"/>
  <c r="I58" i="1"/>
  <c r="D61" i="1"/>
  <c r="I71" i="1" l="1"/>
  <c r="D72" i="1"/>
  <c r="I72" i="1" s="1"/>
  <c r="D63" i="1"/>
  <c r="I61" i="1"/>
  <c r="D62" i="1"/>
  <c r="I62" i="1" s="1"/>
  <c r="I67" i="1"/>
  <c r="D68" i="1"/>
  <c r="I68" i="1" s="1"/>
  <c r="I63" i="1" l="1"/>
  <c r="D64" i="1"/>
  <c r="I64" i="1" s="1"/>
</calcChain>
</file>

<file path=xl/comments1.xml><?xml version="1.0" encoding="utf-8"?>
<comments xmlns="http://schemas.openxmlformats.org/spreadsheetml/2006/main">
  <authors>
    <author>USER</author>
  </authors>
  <commentList>
    <comment ref="F62" authorId="0">
      <text>
        <r>
          <rPr>
            <sz val="9"/>
            <color indexed="81"/>
            <rFont val="Tahoma"/>
            <charset val="1"/>
          </rPr>
          <t>на особовий в квартал</t>
        </r>
      </text>
    </comment>
    <comment ref="G62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на особовийв місяць</t>
        </r>
      </text>
    </comment>
  </commentList>
</comments>
</file>

<file path=xl/sharedStrings.xml><?xml version="1.0" encoding="utf-8"?>
<sst xmlns="http://schemas.openxmlformats.org/spreadsheetml/2006/main" count="139" uniqueCount="82">
  <si>
    <t xml:space="preserve">Розрахунок тарифу на теплову енергію , її виробництво,транспортування  та постачання </t>
  </si>
  <si>
    <t>№           з/п</t>
  </si>
  <si>
    <t>Найменування витрат</t>
  </si>
  <si>
    <t>Од.вим.</t>
  </si>
  <si>
    <t>Виробництво</t>
  </si>
  <si>
    <t xml:space="preserve">Транспорту-   вання </t>
  </si>
  <si>
    <t xml:space="preserve">Внески </t>
  </si>
  <si>
    <t>Абонплата</t>
  </si>
  <si>
    <t xml:space="preserve">Всього теплопостачання </t>
  </si>
  <si>
    <t>Всього теплова енергія</t>
  </si>
  <si>
    <t xml:space="preserve">Прямі </t>
  </si>
  <si>
    <t>грн</t>
  </si>
  <si>
    <t>1.1.</t>
  </si>
  <si>
    <t>Паливо (газ)</t>
  </si>
  <si>
    <t>Природній газ</t>
  </si>
  <si>
    <t xml:space="preserve">Населення </t>
  </si>
  <si>
    <t>бюджет</t>
  </si>
  <si>
    <t xml:space="preserve"> інші споживачі</t>
  </si>
  <si>
    <t>Розподіл та транспортування природного газу</t>
  </si>
  <si>
    <t xml:space="preserve">в т.ч. населення </t>
  </si>
  <si>
    <t>інші</t>
  </si>
  <si>
    <t>1.2.</t>
  </si>
  <si>
    <t>Електроенергія</t>
  </si>
  <si>
    <t>1.3.</t>
  </si>
  <si>
    <t>Вода на технологію</t>
  </si>
  <si>
    <t>1.4.</t>
  </si>
  <si>
    <t xml:space="preserve">Матеріальні витрати </t>
  </si>
  <si>
    <t>Послуги сторонніх організацій</t>
  </si>
  <si>
    <t>1.6.</t>
  </si>
  <si>
    <t>Фонд оплати праці</t>
  </si>
  <si>
    <t>1.7.</t>
  </si>
  <si>
    <t>Нарахування 22%</t>
  </si>
  <si>
    <t xml:space="preserve">Розподіл пропорційно сумі прямих витрат </t>
  </si>
  <si>
    <t xml:space="preserve">Загальновиробничі витрати </t>
  </si>
  <si>
    <t>витрати на оплату праці</t>
  </si>
  <si>
    <t>відрахування на загальнообов"язкове державне соціальне страхування</t>
  </si>
  <si>
    <t xml:space="preserve">витрати на послуги сторонніх організацій </t>
  </si>
  <si>
    <t xml:space="preserve"> витрати на централізоване опалення, водопостачання, водовідведення, освітлення приміщень </t>
  </si>
  <si>
    <t>3.</t>
  </si>
  <si>
    <t xml:space="preserve">Витрати на збут </t>
  </si>
  <si>
    <t xml:space="preserve"> витрати на оплату послуг банків та інших установ з приймання та перерахування коштів споживачів за спожиту теплову енергію</t>
  </si>
  <si>
    <t xml:space="preserve">Виробнича собівартість з витратами на збут </t>
  </si>
  <si>
    <t xml:space="preserve">Розподіл пропорційно сумі виробничій собівартості та витратам на збут </t>
  </si>
  <si>
    <t xml:space="preserve">Адміністративні витрати </t>
  </si>
  <si>
    <t>витрати на оплату праці апарату управління підприємством</t>
  </si>
  <si>
    <t xml:space="preserve"> відрахування на загальнообов"язкове державне соціальне страхування апарату управління підприємством</t>
  </si>
  <si>
    <t>підготовка, перепідготовка кадрів</t>
  </si>
  <si>
    <t>використання МШП</t>
  </si>
  <si>
    <t xml:space="preserve">службові відрядження </t>
  </si>
  <si>
    <t xml:space="preserve">періодичні видання </t>
  </si>
  <si>
    <t>централізоване опалення</t>
  </si>
  <si>
    <t>водопостачання, водовідведення</t>
  </si>
  <si>
    <t>освітлення</t>
  </si>
  <si>
    <t>витрати на оплату професійних послуг (охорона )</t>
  </si>
  <si>
    <t xml:space="preserve">витрати на оплату послуг зв"язку </t>
  </si>
  <si>
    <t xml:space="preserve"> витрати на оплату розрахунково-касового обслуговування та інших послуг банку</t>
  </si>
  <si>
    <t xml:space="preserve"> витрати на оплату послуг  сторонніх організацій</t>
  </si>
  <si>
    <t xml:space="preserve"> витрати на розвязання спорів у судах</t>
  </si>
  <si>
    <t>Всього витрат</t>
  </si>
  <si>
    <t>Реалізовано теплової енергії</t>
  </si>
  <si>
    <t>Гкал</t>
  </si>
  <si>
    <t>населенню</t>
  </si>
  <si>
    <t>Собівартість без вартості газу</t>
  </si>
  <si>
    <t>грн/Гкал</t>
  </si>
  <si>
    <t xml:space="preserve">Вартість газу з транспортуванням для населення </t>
  </si>
  <si>
    <t>Вартість газу з транспортуванням для населення  1 Гкал</t>
  </si>
  <si>
    <t>грн /Гкал</t>
  </si>
  <si>
    <t>Собівартість 1 Гкал теплової енергії для населення  без  ПДВ</t>
  </si>
  <si>
    <t xml:space="preserve">Тариф  для населення з ПДВ </t>
  </si>
  <si>
    <t>Собівартість 1 м2  для населення:</t>
  </si>
  <si>
    <t>грн /м2</t>
  </si>
  <si>
    <t>Тариф на м2 з ПДВ для населення (рент.- 0%):</t>
  </si>
  <si>
    <t xml:space="preserve">Вартість газу з транспортуванням для бюдж. установ </t>
  </si>
  <si>
    <t>Собівартість газу,транспортування для бюдж.установ</t>
  </si>
  <si>
    <t>Собівартість теплової енергії для бюджетних  орг.</t>
  </si>
  <si>
    <t>Тариф для бюджетних підприємств з ПДВ (рент. 15%):</t>
  </si>
  <si>
    <t>грн./Гкал</t>
  </si>
  <si>
    <t>Вартість газа з транспортуванням для  інших спож.</t>
  </si>
  <si>
    <t>Собівартість газу,транспортування для інших спож.</t>
  </si>
  <si>
    <t>Собівартість теплової енергії для  інших організацій</t>
  </si>
  <si>
    <t>Тариф для інших споживачів з ПДВ (рент. 15 %)</t>
  </si>
  <si>
    <t>Начальник КП "Долинський Міськкомунгосп" __________________ А.В.Кушко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</si>
</sst>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%"/>
  </numFmts>
  <fonts count="2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"/>
      <name val="Calibri"/>
      <family val="2"/>
    </font>
    <font>
      <sz val="11"/>
      <color indexed="8"/>
      <name val="Times New Roman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" fillId="0" borderId="0"/>
    <xf numFmtId="9" fontId="19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9" fillId="0" borderId="0" xfId="0" applyFont="1"/>
    <xf numFmtId="164" fontId="8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0" fillId="0" borderId="0" xfId="0" applyBorder="1"/>
    <xf numFmtId="16" fontId="7" fillId="0" borderId="5" xfId="0" applyNumberFormat="1" applyFont="1" applyFill="1" applyBorder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/>
    <xf numFmtId="3" fontId="8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/>
    </xf>
    <xf numFmtId="0" fontId="3" fillId="0" borderId="19" xfId="0" applyFont="1" applyBorder="1"/>
    <xf numFmtId="0" fontId="3" fillId="0" borderId="0" xfId="0" applyFont="1" applyBorder="1"/>
    <xf numFmtId="0" fontId="13" fillId="0" borderId="0" xfId="0" applyFont="1" applyBorder="1" applyAlignment="1"/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Процентный 2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&#1080;/&#1058;&#1077;&#1087;&#1083;&#1086;/2020/&#1058;&#1072;&#1088;&#1080;&#1092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розподілом "/>
      <sheetName val="теплова енергія"/>
      <sheetName val="внески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5"/>
  <sheetViews>
    <sheetView tabSelected="1" topLeftCell="A52" zoomScale="106" zoomScaleNormal="106" zoomScaleSheetLayoutView="100" workbookViewId="0">
      <selection activeCell="L27" sqref="L27"/>
    </sheetView>
  </sheetViews>
  <sheetFormatPr defaultRowHeight="12.75" x14ac:dyDescent="0.2"/>
  <cols>
    <col min="1" max="1" width="4.7109375" customWidth="1"/>
    <col min="2" max="2" width="49.85546875" customWidth="1"/>
    <col min="3" max="3" width="8.42578125" customWidth="1"/>
    <col min="4" max="4" width="13.7109375" customWidth="1"/>
    <col min="5" max="5" width="14.28515625" customWidth="1"/>
    <col min="6" max="6" width="12.85546875" hidden="1" customWidth="1"/>
    <col min="7" max="7" width="13" hidden="1" customWidth="1"/>
    <col min="8" max="8" width="13.7109375" hidden="1" customWidth="1"/>
    <col min="9" max="9" width="13.28515625" customWidth="1"/>
  </cols>
  <sheetData>
    <row r="1" spans="1:9" ht="30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8.25" customHeight="1" thickBot="1" x14ac:dyDescent="0.25">
      <c r="A2" s="2"/>
      <c r="B2" s="3"/>
      <c r="C2" s="2"/>
      <c r="D2" s="2"/>
    </row>
    <row r="3" spans="1:9" ht="29.25" customHeight="1" thickBot="1" x14ac:dyDescent="0.25">
      <c r="A3" s="4" t="s">
        <v>1</v>
      </c>
      <c r="B3" s="5" t="s">
        <v>2</v>
      </c>
      <c r="C3" s="6" t="s">
        <v>3</v>
      </c>
      <c r="D3" s="5" t="s">
        <v>4</v>
      </c>
      <c r="E3" s="4" t="s">
        <v>5</v>
      </c>
      <c r="F3" s="5" t="s">
        <v>6</v>
      </c>
      <c r="G3" s="5" t="s">
        <v>7</v>
      </c>
      <c r="H3" s="7" t="s">
        <v>8</v>
      </c>
      <c r="I3" s="7" t="s">
        <v>9</v>
      </c>
    </row>
    <row r="4" spans="1:9" ht="14.25" x14ac:dyDescent="0.2">
      <c r="A4" s="8">
        <v>1</v>
      </c>
      <c r="B4" s="9" t="s">
        <v>10</v>
      </c>
      <c r="C4" s="10" t="s">
        <v>11</v>
      </c>
      <c r="D4" s="11">
        <f>D5+D14+D15+D16+D18+D19</f>
        <v>19284623.590000004</v>
      </c>
      <c r="E4" s="11">
        <f>E5+E14+E15+E16+E18+E19</f>
        <v>847473.78</v>
      </c>
      <c r="F4" s="11">
        <f>F5+F14+F15+F16+F17+F18+F19</f>
        <v>385315.51999999996</v>
      </c>
      <c r="G4" s="11">
        <f t="shared" ref="G4" si="0">G5+G14+G15+G16+G18+G19</f>
        <v>250375.72</v>
      </c>
      <c r="H4" s="11">
        <f>SUM(D4:G4)</f>
        <v>20767788.610000003</v>
      </c>
      <c r="I4" s="11">
        <f>SUM(D4:E4)</f>
        <v>20132097.370000005</v>
      </c>
    </row>
    <row r="5" spans="1:9" ht="13.5" x14ac:dyDescent="0.25">
      <c r="A5" s="12" t="s">
        <v>12</v>
      </c>
      <c r="B5" s="13" t="s">
        <v>13</v>
      </c>
      <c r="C5" s="14" t="s">
        <v>11</v>
      </c>
      <c r="D5" s="15">
        <f>SUM(D7:D9)+D10</f>
        <v>13738756.080000002</v>
      </c>
      <c r="E5" s="15">
        <f>SUM(E7:E9)+E10</f>
        <v>0</v>
      </c>
      <c r="F5" s="15"/>
      <c r="G5" s="15"/>
      <c r="H5" s="15">
        <f t="shared" ref="H5:H19" si="1">SUM(D5:G5)</f>
        <v>13738756.080000002</v>
      </c>
      <c r="I5" s="15">
        <f t="shared" ref="I5:I52" si="2">SUM(D5:E5)</f>
        <v>13738756.080000002</v>
      </c>
    </row>
    <row r="6" spans="1:9" ht="13.5" x14ac:dyDescent="0.25">
      <c r="A6" s="12"/>
      <c r="B6" s="16" t="s">
        <v>14</v>
      </c>
      <c r="C6" s="17" t="s">
        <v>11</v>
      </c>
      <c r="D6" s="18">
        <f>SUM(D7:D9)</f>
        <v>11074080.020000001</v>
      </c>
      <c r="E6" s="18">
        <f>SUM(E7:E9)</f>
        <v>0</v>
      </c>
      <c r="F6" s="18"/>
      <c r="G6" s="18"/>
      <c r="H6" s="18">
        <f t="shared" si="1"/>
        <v>11074080.020000001</v>
      </c>
      <c r="I6" s="18">
        <f t="shared" si="2"/>
        <v>11074080.020000001</v>
      </c>
    </row>
    <row r="7" spans="1:9" x14ac:dyDescent="0.2">
      <c r="A7" s="19"/>
      <c r="B7" s="20" t="s">
        <v>15</v>
      </c>
      <c r="C7" s="17" t="s">
        <v>11</v>
      </c>
      <c r="D7" s="21">
        <v>8451123.4100000001</v>
      </c>
      <c r="E7" s="21"/>
      <c r="F7" s="21"/>
      <c r="G7" s="21"/>
      <c r="H7" s="21">
        <f t="shared" si="1"/>
        <v>8451123.4100000001</v>
      </c>
      <c r="I7" s="21">
        <f t="shared" si="2"/>
        <v>8451123.4100000001</v>
      </c>
    </row>
    <row r="8" spans="1:9" x14ac:dyDescent="0.2">
      <c r="A8" s="19"/>
      <c r="B8" s="20" t="s">
        <v>16</v>
      </c>
      <c r="C8" s="17" t="s">
        <v>11</v>
      </c>
      <c r="D8" s="21">
        <v>2266509.31</v>
      </c>
      <c r="E8" s="21"/>
      <c r="F8" s="21"/>
      <c r="G8" s="21"/>
      <c r="H8" s="21">
        <f t="shared" si="1"/>
        <v>2266509.31</v>
      </c>
      <c r="I8" s="21">
        <f t="shared" si="2"/>
        <v>2266509.31</v>
      </c>
    </row>
    <row r="9" spans="1:9" x14ac:dyDescent="0.2">
      <c r="A9" s="19"/>
      <c r="B9" s="20" t="s">
        <v>17</v>
      </c>
      <c r="C9" s="17" t="s">
        <v>11</v>
      </c>
      <c r="D9" s="21">
        <v>356447.3</v>
      </c>
      <c r="E9" s="21"/>
      <c r="F9" s="21"/>
      <c r="G9" s="21"/>
      <c r="H9" s="21">
        <f t="shared" si="1"/>
        <v>356447.3</v>
      </c>
      <c r="I9" s="21">
        <f t="shared" si="2"/>
        <v>356447.3</v>
      </c>
    </row>
    <row r="10" spans="1:9" x14ac:dyDescent="0.2">
      <c r="A10" s="19"/>
      <c r="B10" s="16" t="s">
        <v>18</v>
      </c>
      <c r="C10" s="17" t="s">
        <v>11</v>
      </c>
      <c r="D10" s="18">
        <f>SUM(D11:D13)</f>
        <v>2664676.06</v>
      </c>
      <c r="E10" s="18">
        <f>SUM(E11:E13)</f>
        <v>0</v>
      </c>
      <c r="F10" s="18"/>
      <c r="G10" s="18"/>
      <c r="H10" s="18">
        <f t="shared" si="1"/>
        <v>2664676.06</v>
      </c>
      <c r="I10" s="18">
        <f t="shared" si="2"/>
        <v>2664676.06</v>
      </c>
    </row>
    <row r="11" spans="1:9" x14ac:dyDescent="0.2">
      <c r="A11" s="19"/>
      <c r="B11" s="20" t="s">
        <v>19</v>
      </c>
      <c r="C11" s="14" t="s">
        <v>11</v>
      </c>
      <c r="D11" s="21">
        <v>2033532.91</v>
      </c>
      <c r="E11" s="21"/>
      <c r="F11" s="21"/>
      <c r="G11" s="21"/>
      <c r="H11" s="21">
        <f t="shared" si="1"/>
        <v>2033532.91</v>
      </c>
      <c r="I11" s="21">
        <f t="shared" si="2"/>
        <v>2033532.91</v>
      </c>
    </row>
    <row r="12" spans="1:9" x14ac:dyDescent="0.2">
      <c r="A12" s="19"/>
      <c r="B12" s="20" t="s">
        <v>16</v>
      </c>
      <c r="C12" s="14" t="s">
        <v>11</v>
      </c>
      <c r="D12" s="21">
        <v>545373.80000000005</v>
      </c>
      <c r="E12" s="21"/>
      <c r="F12" s="21"/>
      <c r="G12" s="21"/>
      <c r="H12" s="21">
        <f t="shared" si="1"/>
        <v>545373.80000000005</v>
      </c>
      <c r="I12" s="21">
        <f t="shared" si="2"/>
        <v>545373.80000000005</v>
      </c>
    </row>
    <row r="13" spans="1:9" x14ac:dyDescent="0.2">
      <c r="A13" s="19"/>
      <c r="B13" s="20" t="s">
        <v>20</v>
      </c>
      <c r="C13" s="14" t="s">
        <v>11</v>
      </c>
      <c r="D13" s="21">
        <v>85769.35</v>
      </c>
      <c r="E13" s="21"/>
      <c r="F13" s="21"/>
      <c r="G13" s="21"/>
      <c r="H13" s="21">
        <f t="shared" si="1"/>
        <v>85769.35</v>
      </c>
      <c r="I13" s="21">
        <f t="shared" si="2"/>
        <v>85769.35</v>
      </c>
    </row>
    <row r="14" spans="1:9" ht="13.5" x14ac:dyDescent="0.25">
      <c r="A14" s="12" t="s">
        <v>21</v>
      </c>
      <c r="B14" s="13" t="s">
        <v>22</v>
      </c>
      <c r="C14" s="14" t="s">
        <v>11</v>
      </c>
      <c r="D14" s="15">
        <v>1684090.01</v>
      </c>
      <c r="E14" s="15"/>
      <c r="F14" s="15"/>
      <c r="G14" s="15"/>
      <c r="H14" s="15">
        <f t="shared" si="1"/>
        <v>1684090.01</v>
      </c>
      <c r="I14" s="15">
        <f t="shared" si="2"/>
        <v>1684090.01</v>
      </c>
    </row>
    <row r="15" spans="1:9" ht="13.5" x14ac:dyDescent="0.25">
      <c r="A15" s="12" t="s">
        <v>23</v>
      </c>
      <c r="B15" s="13" t="s">
        <v>24</v>
      </c>
      <c r="C15" s="14" t="s">
        <v>11</v>
      </c>
      <c r="D15" s="15">
        <v>245216</v>
      </c>
      <c r="E15" s="15"/>
      <c r="F15" s="15"/>
      <c r="G15" s="15"/>
      <c r="H15" s="15">
        <f t="shared" si="1"/>
        <v>245216</v>
      </c>
      <c r="I15" s="15">
        <f t="shared" si="2"/>
        <v>245216</v>
      </c>
    </row>
    <row r="16" spans="1:9" ht="13.5" x14ac:dyDescent="0.25">
      <c r="A16" s="12" t="s">
        <v>25</v>
      </c>
      <c r="B16" s="13" t="s">
        <v>26</v>
      </c>
      <c r="C16" s="14" t="s">
        <v>11</v>
      </c>
      <c r="D16" s="15">
        <v>419155</v>
      </c>
      <c r="E16" s="15">
        <v>506790</v>
      </c>
      <c r="F16" s="15">
        <v>63000</v>
      </c>
      <c r="G16" s="15">
        <v>14640</v>
      </c>
      <c r="H16" s="15">
        <f t="shared" si="1"/>
        <v>1003585</v>
      </c>
      <c r="I16" s="15">
        <f t="shared" si="2"/>
        <v>925945</v>
      </c>
    </row>
    <row r="17" spans="1:10" ht="13.5" x14ac:dyDescent="0.25">
      <c r="A17" s="12">
        <v>1.5</v>
      </c>
      <c r="B17" s="13" t="s">
        <v>27</v>
      </c>
      <c r="C17" s="14" t="s">
        <v>11</v>
      </c>
      <c r="D17" s="15">
        <v>195800.36</v>
      </c>
      <c r="E17" s="15"/>
      <c r="F17" s="15">
        <v>56285.98000000001</v>
      </c>
      <c r="G17" s="15"/>
      <c r="H17" s="15">
        <f t="shared" si="1"/>
        <v>252086.34</v>
      </c>
      <c r="I17" s="15">
        <f t="shared" si="2"/>
        <v>195800.36</v>
      </c>
    </row>
    <row r="18" spans="1:10" s="23" customFormat="1" ht="13.5" x14ac:dyDescent="0.25">
      <c r="A18" s="12" t="s">
        <v>28</v>
      </c>
      <c r="B18" s="13" t="s">
        <v>29</v>
      </c>
      <c r="C18" s="22" t="s">
        <v>11</v>
      </c>
      <c r="D18" s="15">
        <v>2620825</v>
      </c>
      <c r="E18" s="15">
        <v>279249</v>
      </c>
      <c r="F18" s="15">
        <v>218057</v>
      </c>
      <c r="G18" s="15">
        <v>193226</v>
      </c>
      <c r="H18" s="15">
        <f t="shared" si="1"/>
        <v>3311357</v>
      </c>
      <c r="I18" s="15">
        <f t="shared" si="2"/>
        <v>2900074</v>
      </c>
    </row>
    <row r="19" spans="1:10" ht="13.5" x14ac:dyDescent="0.25">
      <c r="A19" s="12" t="s">
        <v>30</v>
      </c>
      <c r="B19" s="13" t="s">
        <v>31</v>
      </c>
      <c r="C19" s="22" t="s">
        <v>11</v>
      </c>
      <c r="D19" s="15">
        <f>D18*22%</f>
        <v>576581.5</v>
      </c>
      <c r="E19" s="15">
        <f t="shared" ref="E19:G19" si="3">E18*22%</f>
        <v>61434.78</v>
      </c>
      <c r="F19" s="15">
        <f t="shared" si="3"/>
        <v>47972.54</v>
      </c>
      <c r="G19" s="15">
        <f t="shared" si="3"/>
        <v>42509.72</v>
      </c>
      <c r="H19" s="15">
        <f t="shared" si="1"/>
        <v>728498.54</v>
      </c>
      <c r="I19" s="15">
        <f t="shared" si="2"/>
        <v>638016.28</v>
      </c>
    </row>
    <row r="20" spans="1:10" ht="13.5" x14ac:dyDescent="0.25">
      <c r="A20" s="12"/>
      <c r="B20" s="13"/>
      <c r="C20" s="22"/>
      <c r="D20" s="15"/>
      <c r="E20" s="15"/>
      <c r="F20" s="15"/>
      <c r="G20" s="15"/>
      <c r="H20" s="15"/>
      <c r="I20" s="15"/>
    </row>
    <row r="21" spans="1:10" x14ac:dyDescent="0.2">
      <c r="A21" s="19"/>
      <c r="B21" s="20" t="s">
        <v>32</v>
      </c>
      <c r="C21" s="17"/>
      <c r="D21" s="24">
        <f>D4/H4</f>
        <v>0.92858339191271266</v>
      </c>
      <c r="E21" s="24">
        <f>E4/H4</f>
        <v>4.0807126647655137E-2</v>
      </c>
      <c r="F21" s="24">
        <f>F4/H4</f>
        <v>1.8553517046801252E-2</v>
      </c>
      <c r="G21" s="24">
        <f>G4/H4</f>
        <v>1.205596439283094E-2</v>
      </c>
      <c r="H21" s="24"/>
      <c r="I21" s="24">
        <f t="shared" si="2"/>
        <v>0.96939051856036784</v>
      </c>
    </row>
    <row r="22" spans="1:10" x14ac:dyDescent="0.2">
      <c r="A22" s="19"/>
      <c r="B22" s="16"/>
      <c r="C22" s="17"/>
      <c r="D22" s="24"/>
      <c r="E22" s="24"/>
      <c r="F22" s="24"/>
      <c r="G22" s="24"/>
      <c r="H22" s="24"/>
      <c r="I22" s="24"/>
    </row>
    <row r="23" spans="1:10" ht="14.25" x14ac:dyDescent="0.2">
      <c r="A23" s="25">
        <v>2</v>
      </c>
      <c r="B23" s="26" t="s">
        <v>33</v>
      </c>
      <c r="C23" s="27" t="s">
        <v>11</v>
      </c>
      <c r="D23" s="28">
        <f>SUM(D24:D27)</f>
        <v>610506.43684693205</v>
      </c>
      <c r="E23" s="28">
        <f>SUM(E24:E27)</f>
        <v>26829.053485767348</v>
      </c>
      <c r="F23" s="28">
        <f>SUM(F24:F27)</f>
        <v>12198.195317589953</v>
      </c>
      <c r="G23" s="28">
        <f>SUM(G24:G27)</f>
        <v>7926.3143497106303</v>
      </c>
      <c r="H23" s="28">
        <f>SUM(H24:H27)</f>
        <v>657460</v>
      </c>
      <c r="I23" s="28">
        <f t="shared" si="2"/>
        <v>637335.49033269938</v>
      </c>
      <c r="J23" s="29"/>
    </row>
    <row r="24" spans="1:10" ht="13.5" x14ac:dyDescent="0.25">
      <c r="A24" s="30"/>
      <c r="B24" s="20" t="s">
        <v>34</v>
      </c>
      <c r="C24" s="27" t="s">
        <v>11</v>
      </c>
      <c r="D24" s="31">
        <f>H24*$D$21</f>
        <v>425576.26859733963</v>
      </c>
      <c r="E24" s="31">
        <f>H24*$E$21</f>
        <v>18702.191792506885</v>
      </c>
      <c r="F24" s="32">
        <f>H24*$F$21</f>
        <v>8503.2067371683424</v>
      </c>
      <c r="G24" s="32">
        <f>H24*$G$21</f>
        <v>5525.3328729851701</v>
      </c>
      <c r="H24" s="32">
        <v>458307</v>
      </c>
      <c r="I24" s="32">
        <f t="shared" si="2"/>
        <v>444278.46038984653</v>
      </c>
    </row>
    <row r="25" spans="1:10" ht="25.5" x14ac:dyDescent="0.25">
      <c r="A25" s="12"/>
      <c r="B25" s="20" t="s">
        <v>35</v>
      </c>
      <c r="C25" s="33" t="s">
        <v>11</v>
      </c>
      <c r="D25" s="31">
        <f t="shared" ref="D25:D27" si="4">H25*$D$21</f>
        <v>93626.277656383085</v>
      </c>
      <c r="E25" s="31">
        <f t="shared" ref="E25:E27" si="5">H25*$E$21</f>
        <v>4114.4601585031241</v>
      </c>
      <c r="F25" s="31">
        <f t="shared" ref="F25:F27" si="6">H25*$F$21</f>
        <v>1870.69546327783</v>
      </c>
      <c r="G25" s="31">
        <f t="shared" ref="G25:G27" si="7">H25*$G$21</f>
        <v>1215.5667218359652</v>
      </c>
      <c r="H25" s="31">
        <v>100827</v>
      </c>
      <c r="I25" s="31">
        <f t="shared" si="2"/>
        <v>97740.737814886204</v>
      </c>
    </row>
    <row r="26" spans="1:10" ht="13.5" x14ac:dyDescent="0.25">
      <c r="A26" s="12"/>
      <c r="B26" s="20" t="s">
        <v>36</v>
      </c>
      <c r="C26" s="27" t="s">
        <v>11</v>
      </c>
      <c r="D26" s="31">
        <f t="shared" si="4"/>
        <v>27808.286837610005</v>
      </c>
      <c r="E26" s="31">
        <f t="shared" si="5"/>
        <v>1222.0510217173285</v>
      </c>
      <c r="F26" s="31">
        <f t="shared" si="6"/>
        <v>555.62217500055715</v>
      </c>
      <c r="G26" s="31">
        <f t="shared" si="7"/>
        <v>361.03996567210817</v>
      </c>
      <c r="H26" s="32">
        <v>29947</v>
      </c>
      <c r="I26" s="32">
        <f t="shared" si="2"/>
        <v>29030.337859327334</v>
      </c>
    </row>
    <row r="27" spans="1:10" ht="27" customHeight="1" x14ac:dyDescent="0.25">
      <c r="A27" s="12"/>
      <c r="B27" s="20" t="s">
        <v>37</v>
      </c>
      <c r="C27" s="33" t="s">
        <v>11</v>
      </c>
      <c r="D27" s="31">
        <f t="shared" si="4"/>
        <v>63495.603755599383</v>
      </c>
      <c r="E27" s="31">
        <f t="shared" si="5"/>
        <v>2790.3505130400108</v>
      </c>
      <c r="F27" s="31">
        <f t="shared" si="6"/>
        <v>1268.6709421432229</v>
      </c>
      <c r="G27" s="31">
        <f t="shared" si="7"/>
        <v>824.37478921738682</v>
      </c>
      <c r="H27" s="31">
        <v>68379</v>
      </c>
      <c r="I27" s="31">
        <f t="shared" si="2"/>
        <v>66285.954268639398</v>
      </c>
    </row>
    <row r="28" spans="1:10" ht="13.5" x14ac:dyDescent="0.25">
      <c r="A28" s="12"/>
      <c r="B28" s="20"/>
      <c r="C28" s="27"/>
      <c r="D28" s="31"/>
      <c r="E28" s="31"/>
      <c r="F28" s="31"/>
      <c r="G28" s="31"/>
      <c r="H28" s="31"/>
      <c r="I28" s="31"/>
    </row>
    <row r="29" spans="1:10" ht="15" x14ac:dyDescent="0.25">
      <c r="A29" s="25" t="s">
        <v>38</v>
      </c>
      <c r="B29" s="26" t="s">
        <v>39</v>
      </c>
      <c r="C29" s="34" t="s">
        <v>11</v>
      </c>
      <c r="D29" s="28">
        <f>SUM(D30:D30)</f>
        <v>53746</v>
      </c>
      <c r="E29" s="28">
        <f>SUM(E30:E30)</f>
        <v>0</v>
      </c>
      <c r="F29" s="28">
        <f t="shared" ref="F29:G29" si="8">SUM(F30:F30)</f>
        <v>0</v>
      </c>
      <c r="G29" s="28">
        <f t="shared" si="8"/>
        <v>0</v>
      </c>
      <c r="H29" s="15">
        <f>SUM(D29:G29)</f>
        <v>53746</v>
      </c>
      <c r="I29" s="15">
        <f t="shared" si="2"/>
        <v>53746</v>
      </c>
    </row>
    <row r="30" spans="1:10" ht="36.75" customHeight="1" x14ac:dyDescent="0.2">
      <c r="A30" s="25"/>
      <c r="B30" s="20" t="s">
        <v>40</v>
      </c>
      <c r="C30" s="33" t="s">
        <v>11</v>
      </c>
      <c r="D30" s="31">
        <v>53746</v>
      </c>
      <c r="E30" s="31"/>
      <c r="F30" s="31"/>
      <c r="G30" s="31"/>
      <c r="H30" s="31">
        <v>53746</v>
      </c>
      <c r="I30" s="31">
        <f t="shared" si="2"/>
        <v>53746</v>
      </c>
    </row>
    <row r="31" spans="1:10" ht="13.5" x14ac:dyDescent="0.25">
      <c r="A31" s="12"/>
      <c r="B31" s="20"/>
      <c r="C31" s="27"/>
      <c r="D31" s="31"/>
      <c r="E31" s="31"/>
      <c r="F31" s="31"/>
      <c r="G31" s="31"/>
      <c r="H31" s="31"/>
      <c r="I31" s="31"/>
    </row>
    <row r="32" spans="1:10" ht="17.25" customHeight="1" x14ac:dyDescent="0.25">
      <c r="A32" s="12"/>
      <c r="B32" s="35" t="s">
        <v>41</v>
      </c>
      <c r="C32" s="27"/>
      <c r="D32" s="36">
        <f>D4+D23+D29</f>
        <v>19948876.026846934</v>
      </c>
      <c r="E32" s="36">
        <f>E4+E23+E29</f>
        <v>874302.83348576736</v>
      </c>
      <c r="F32" s="36">
        <f>F4+F23+F29</f>
        <v>397513.71531758993</v>
      </c>
      <c r="G32" s="36">
        <f>G4+G23+G29</f>
        <v>258302.03434971062</v>
      </c>
      <c r="H32" s="36">
        <f>H4+H23+H29</f>
        <v>21478994.610000003</v>
      </c>
      <c r="I32" s="36">
        <f t="shared" si="2"/>
        <v>20823178.860332701</v>
      </c>
    </row>
    <row r="33" spans="1:10" ht="13.5" x14ac:dyDescent="0.25">
      <c r="A33" s="12"/>
      <c r="B33" s="20"/>
      <c r="C33" s="27"/>
      <c r="D33" s="31"/>
      <c r="E33" s="31"/>
      <c r="F33" s="31"/>
      <c r="G33" s="31"/>
      <c r="H33" s="31"/>
      <c r="I33" s="31"/>
    </row>
    <row r="34" spans="1:10" ht="25.5" x14ac:dyDescent="0.25">
      <c r="A34" s="12"/>
      <c r="B34" s="20" t="s">
        <v>42</v>
      </c>
      <c r="C34" s="17"/>
      <c r="D34" s="37">
        <f>D32/H32</f>
        <v>0.92876209473786586</v>
      </c>
      <c r="E34" s="37">
        <f>E32/H32</f>
        <v>4.0705016662126128E-2</v>
      </c>
      <c r="F34" s="37">
        <f>F32/H32</f>
        <v>1.8507091348331499E-2</v>
      </c>
      <c r="G34" s="37">
        <f>G32/H32</f>
        <v>1.2025797251676417E-2</v>
      </c>
      <c r="H34" s="24"/>
      <c r="I34" s="37">
        <f t="shared" si="2"/>
        <v>0.96946711139999198</v>
      </c>
    </row>
    <row r="35" spans="1:10" ht="14.25" x14ac:dyDescent="0.2">
      <c r="A35" s="25"/>
      <c r="B35" s="26"/>
      <c r="C35" s="34"/>
      <c r="D35" s="28"/>
      <c r="E35" s="28"/>
      <c r="F35" s="28"/>
      <c r="G35" s="28"/>
      <c r="H35" s="28"/>
      <c r="I35" s="28"/>
    </row>
    <row r="36" spans="1:10" ht="14.25" x14ac:dyDescent="0.2">
      <c r="A36" s="25">
        <v>4</v>
      </c>
      <c r="B36" s="26" t="s">
        <v>43</v>
      </c>
      <c r="C36" s="34" t="s">
        <v>11</v>
      </c>
      <c r="D36" s="28">
        <f>SUM(D37:D50)</f>
        <v>2017598.1940279924</v>
      </c>
      <c r="E36" s="28">
        <f t="shared" ref="E36:G36" si="9">SUM(E37:E50)</f>
        <v>88425.624356003013</v>
      </c>
      <c r="F36" s="28">
        <f t="shared" si="9"/>
        <v>40203.91690473062</v>
      </c>
      <c r="G36" s="28">
        <f t="shared" si="9"/>
        <v>26124.264711273769</v>
      </c>
      <c r="H36" s="28">
        <f>SUM(H37:H50)</f>
        <v>2172352</v>
      </c>
      <c r="I36" s="28">
        <f t="shared" si="2"/>
        <v>2106023.8183839954</v>
      </c>
      <c r="J36" s="29"/>
    </row>
    <row r="37" spans="1:10" ht="25.5" x14ac:dyDescent="0.2">
      <c r="A37" s="25"/>
      <c r="B37" s="20" t="s">
        <v>44</v>
      </c>
      <c r="C37" s="27" t="s">
        <v>11</v>
      </c>
      <c r="D37" s="31">
        <f>H37*$D$34</f>
        <v>1330962.5198640986</v>
      </c>
      <c r="E37" s="31">
        <f>H37*$E$34</f>
        <v>58332.324127659849</v>
      </c>
      <c r="F37" s="31">
        <f>H37*$F$34</f>
        <v>26521.587256726456</v>
      </c>
      <c r="G37" s="31">
        <f>H37*$G$34</f>
        <v>17233.568751514889</v>
      </c>
      <c r="H37" s="31">
        <v>1433050</v>
      </c>
      <c r="I37" s="31">
        <f t="shared" si="2"/>
        <v>1389294.8439917585</v>
      </c>
    </row>
    <row r="38" spans="1:10" ht="27.75" customHeight="1" x14ac:dyDescent="0.2">
      <c r="A38" s="25"/>
      <c r="B38" s="20" t="s">
        <v>45</v>
      </c>
      <c r="C38" s="27" t="s">
        <v>11</v>
      </c>
      <c r="D38" s="31">
        <f t="shared" ref="D38:D50" si="10">H38*$D$34</f>
        <v>292811.75437010173</v>
      </c>
      <c r="E38" s="31">
        <f t="shared" ref="E38:E50" si="11">H38*$E$34</f>
        <v>12833.111308085166</v>
      </c>
      <c r="F38" s="31">
        <f t="shared" ref="F38:F50" si="12">H38*$F$34</f>
        <v>5834.7491964798201</v>
      </c>
      <c r="G38" s="31">
        <f t="shared" ref="G38:G50" si="13">H38*$G$34</f>
        <v>3791.3851253332755</v>
      </c>
      <c r="H38" s="31">
        <v>315271</v>
      </c>
      <c r="I38" s="31">
        <f t="shared" si="2"/>
        <v>305644.86567818688</v>
      </c>
    </row>
    <row r="39" spans="1:10" ht="14.25" x14ac:dyDescent="0.2">
      <c r="A39" s="25"/>
      <c r="B39" s="20" t="s">
        <v>46</v>
      </c>
      <c r="C39" s="27" t="s">
        <v>11</v>
      </c>
      <c r="D39" s="31">
        <f t="shared" si="10"/>
        <v>1885.3870523178678</v>
      </c>
      <c r="E39" s="31">
        <f t="shared" si="11"/>
        <v>82.631183824116036</v>
      </c>
      <c r="F39" s="31">
        <f t="shared" si="12"/>
        <v>37.569395437112945</v>
      </c>
      <c r="G39" s="31">
        <f t="shared" si="13"/>
        <v>24.412368420903128</v>
      </c>
      <c r="H39" s="32">
        <v>2030</v>
      </c>
      <c r="I39" s="32">
        <f t="shared" si="2"/>
        <v>1968.0182361419838</v>
      </c>
    </row>
    <row r="40" spans="1:10" ht="14.25" x14ac:dyDescent="0.2">
      <c r="A40" s="25"/>
      <c r="B40" s="20" t="s">
        <v>47</v>
      </c>
      <c r="C40" s="27" t="s">
        <v>11</v>
      </c>
      <c r="D40" s="31">
        <f t="shared" si="10"/>
        <v>133355.37661084172</v>
      </c>
      <c r="E40" s="31">
        <f t="shared" si="11"/>
        <v>5844.5891124147183</v>
      </c>
      <c r="F40" s="31">
        <f t="shared" si="12"/>
        <v>2657.3222041588301</v>
      </c>
      <c r="G40" s="31">
        <f t="shared" si="13"/>
        <v>1726.7120725847067</v>
      </c>
      <c r="H40" s="32">
        <v>143584</v>
      </c>
      <c r="I40" s="32">
        <f t="shared" si="2"/>
        <v>139199.96572325644</v>
      </c>
    </row>
    <row r="41" spans="1:10" ht="14.25" x14ac:dyDescent="0.2">
      <c r="A41" s="25"/>
      <c r="B41" s="20" t="s">
        <v>48</v>
      </c>
      <c r="C41" s="27" t="s">
        <v>11</v>
      </c>
      <c r="D41" s="31">
        <f t="shared" si="10"/>
        <v>4673.5308607209408</v>
      </c>
      <c r="E41" s="31">
        <f t="shared" si="11"/>
        <v>204.82764384381869</v>
      </c>
      <c r="F41" s="31">
        <f t="shared" si="12"/>
        <v>93.127683664804096</v>
      </c>
      <c r="G41" s="31">
        <f t="shared" si="13"/>
        <v>60.51381177043573</v>
      </c>
      <c r="H41" s="32">
        <v>5032</v>
      </c>
      <c r="I41" s="32">
        <f t="shared" si="2"/>
        <v>4878.3585045647596</v>
      </c>
    </row>
    <row r="42" spans="1:10" ht="14.25" x14ac:dyDescent="0.2">
      <c r="A42" s="25"/>
      <c r="B42" s="20" t="s">
        <v>49</v>
      </c>
      <c r="C42" s="27" t="s">
        <v>11</v>
      </c>
      <c r="D42" s="31">
        <f t="shared" si="10"/>
        <v>14997.650305827057</v>
      </c>
      <c r="E42" s="31">
        <f t="shared" si="11"/>
        <v>657.30460906001269</v>
      </c>
      <c r="F42" s="31">
        <f t="shared" si="12"/>
        <v>298.85251109285707</v>
      </c>
      <c r="G42" s="31">
        <f t="shared" si="13"/>
        <v>194.19257402007079</v>
      </c>
      <c r="H42" s="32">
        <v>16148</v>
      </c>
      <c r="I42" s="32">
        <f t="shared" si="2"/>
        <v>15654.95491488707</v>
      </c>
    </row>
    <row r="43" spans="1:10" ht="14.25" x14ac:dyDescent="0.2">
      <c r="A43" s="25"/>
      <c r="B43" s="20" t="s">
        <v>50</v>
      </c>
      <c r="C43" s="27" t="s">
        <v>11</v>
      </c>
      <c r="D43" s="31">
        <f t="shared" si="10"/>
        <v>25729.496310523096</v>
      </c>
      <c r="E43" s="31">
        <f t="shared" si="11"/>
        <v>1127.6510765908802</v>
      </c>
      <c r="F43" s="31">
        <f t="shared" si="12"/>
        <v>512.70195162282755</v>
      </c>
      <c r="G43" s="31">
        <f t="shared" si="13"/>
        <v>333.15066126319181</v>
      </c>
      <c r="H43" s="32">
        <v>27703</v>
      </c>
      <c r="I43" s="32">
        <f t="shared" si="2"/>
        <v>26857.147387113975</v>
      </c>
    </row>
    <row r="44" spans="1:10" ht="14.25" x14ac:dyDescent="0.2">
      <c r="A44" s="25"/>
      <c r="B44" s="20" t="s">
        <v>51</v>
      </c>
      <c r="C44" s="27" t="s">
        <v>11</v>
      </c>
      <c r="D44" s="31">
        <f t="shared" si="10"/>
        <v>16957.338325723955</v>
      </c>
      <c r="E44" s="31">
        <f t="shared" si="11"/>
        <v>743.19219421709886</v>
      </c>
      <c r="F44" s="31">
        <f t="shared" si="12"/>
        <v>337.90247383783651</v>
      </c>
      <c r="G44" s="31">
        <f t="shared" si="13"/>
        <v>219.56700622110802</v>
      </c>
      <c r="H44" s="32">
        <v>18258</v>
      </c>
      <c r="I44" s="32">
        <f t="shared" si="2"/>
        <v>17700.530519941054</v>
      </c>
    </row>
    <row r="45" spans="1:10" ht="14.25" x14ac:dyDescent="0.2">
      <c r="A45" s="25"/>
      <c r="B45" s="20" t="s">
        <v>52</v>
      </c>
      <c r="C45" s="27" t="s">
        <v>11</v>
      </c>
      <c r="D45" s="31">
        <f t="shared" si="10"/>
        <v>16838.456777597508</v>
      </c>
      <c r="E45" s="31">
        <f t="shared" si="11"/>
        <v>737.98195208434674</v>
      </c>
      <c r="F45" s="31">
        <f t="shared" si="12"/>
        <v>335.53356614525006</v>
      </c>
      <c r="G45" s="31">
        <f t="shared" si="13"/>
        <v>218.02770417289344</v>
      </c>
      <c r="H45" s="32">
        <v>18130</v>
      </c>
      <c r="I45" s="32">
        <f t="shared" si="2"/>
        <v>17576.438729681857</v>
      </c>
    </row>
    <row r="46" spans="1:10" ht="18.75" customHeight="1" x14ac:dyDescent="0.2">
      <c r="A46" s="25"/>
      <c r="B46" s="20" t="s">
        <v>53</v>
      </c>
      <c r="C46" s="33" t="s">
        <v>11</v>
      </c>
      <c r="D46" s="31">
        <f t="shared" si="10"/>
        <v>3381.6227869405698</v>
      </c>
      <c r="E46" s="31">
        <f t="shared" si="11"/>
        <v>148.20696566680124</v>
      </c>
      <c r="F46" s="31">
        <f t="shared" si="12"/>
        <v>67.384319599274988</v>
      </c>
      <c r="G46" s="31">
        <f t="shared" si="13"/>
        <v>43.785927793353835</v>
      </c>
      <c r="H46" s="32">
        <v>3641</v>
      </c>
      <c r="I46" s="32">
        <f t="shared" si="2"/>
        <v>3529.8297526073711</v>
      </c>
    </row>
    <row r="47" spans="1:10" ht="14.25" x14ac:dyDescent="0.2">
      <c r="A47" s="25"/>
      <c r="B47" s="20" t="s">
        <v>54</v>
      </c>
      <c r="C47" s="27" t="s">
        <v>11</v>
      </c>
      <c r="D47" s="31">
        <f t="shared" si="10"/>
        <v>11486.000825623187</v>
      </c>
      <c r="E47" s="31">
        <f t="shared" si="11"/>
        <v>503.39894106051383</v>
      </c>
      <c r="F47" s="31">
        <f t="shared" si="12"/>
        <v>228.87719870481564</v>
      </c>
      <c r="G47" s="31">
        <f t="shared" si="13"/>
        <v>148.72303461148226</v>
      </c>
      <c r="H47" s="32">
        <v>12367</v>
      </c>
      <c r="I47" s="32">
        <f t="shared" si="2"/>
        <v>11989.3997666837</v>
      </c>
    </row>
    <row r="48" spans="1:10" ht="27.75" customHeight="1" x14ac:dyDescent="0.2">
      <c r="A48" s="25"/>
      <c r="B48" s="20" t="s">
        <v>55</v>
      </c>
      <c r="C48" s="33" t="s">
        <v>11</v>
      </c>
      <c r="D48" s="31">
        <f t="shared" si="10"/>
        <v>20075.192677758972</v>
      </c>
      <c r="E48" s="31">
        <f t="shared" si="11"/>
        <v>879.83893515185628</v>
      </c>
      <c r="F48" s="31">
        <f t="shared" si="12"/>
        <v>400.03077949418537</v>
      </c>
      <c r="G48" s="31">
        <f t="shared" si="13"/>
        <v>259.93760759498576</v>
      </c>
      <c r="H48" s="32">
        <v>21615</v>
      </c>
      <c r="I48" s="32">
        <f t="shared" si="2"/>
        <v>20955.031612910829</v>
      </c>
    </row>
    <row r="49" spans="1:9" ht="15.75" customHeight="1" x14ac:dyDescent="0.2">
      <c r="A49" s="25"/>
      <c r="B49" s="20" t="s">
        <v>56</v>
      </c>
      <c r="C49" s="33" t="s">
        <v>11</v>
      </c>
      <c r="D49" s="31">
        <f t="shared" si="10"/>
        <v>64465.376995755272</v>
      </c>
      <c r="E49" s="31">
        <f t="shared" si="11"/>
        <v>2825.3352065181743</v>
      </c>
      <c r="F49" s="31">
        <f t="shared" si="12"/>
        <v>1284.5772104876894</v>
      </c>
      <c r="G49" s="31">
        <f t="shared" si="13"/>
        <v>834.71058723886006</v>
      </c>
      <c r="H49" s="32">
        <v>69410</v>
      </c>
      <c r="I49" s="32">
        <f t="shared" si="2"/>
        <v>67290.71220227344</v>
      </c>
    </row>
    <row r="50" spans="1:9" ht="14.25" x14ac:dyDescent="0.2">
      <c r="A50" s="25"/>
      <c r="B50" s="20" t="s">
        <v>57</v>
      </c>
      <c r="C50" s="27" t="s">
        <v>11</v>
      </c>
      <c r="D50" s="31">
        <f t="shared" si="10"/>
        <v>79978.490264161839</v>
      </c>
      <c r="E50" s="31">
        <f t="shared" si="11"/>
        <v>3505.2310998256671</v>
      </c>
      <c r="F50" s="31">
        <f t="shared" si="12"/>
        <v>1593.7011572788704</v>
      </c>
      <c r="G50" s="31">
        <f t="shared" si="13"/>
        <v>1035.5774787336113</v>
      </c>
      <c r="H50" s="32">
        <v>86113</v>
      </c>
      <c r="I50" s="32">
        <f t="shared" si="2"/>
        <v>83483.721363987512</v>
      </c>
    </row>
    <row r="51" spans="1:9" x14ac:dyDescent="0.2">
      <c r="A51" s="38"/>
      <c r="B51" s="39"/>
      <c r="C51" s="40"/>
      <c r="D51" s="32"/>
      <c r="E51" s="32"/>
      <c r="F51" s="32"/>
      <c r="G51" s="32"/>
      <c r="H51" s="32"/>
      <c r="I51" s="32"/>
    </row>
    <row r="52" spans="1:9" ht="15" x14ac:dyDescent="0.25">
      <c r="A52" s="25">
        <v>4</v>
      </c>
      <c r="B52" s="26" t="s">
        <v>58</v>
      </c>
      <c r="C52" s="41" t="s">
        <v>11</v>
      </c>
      <c r="D52" s="28">
        <f>D4+D23+D29+D36</f>
        <v>21966474.220874928</v>
      </c>
      <c r="E52" s="28">
        <f>E4+E23+E29+E36</f>
        <v>962728.45784177037</v>
      </c>
      <c r="F52" s="28">
        <f>F4+F23+F29+F36</f>
        <v>437717.63222232054</v>
      </c>
      <c r="G52" s="28">
        <f>G4+G23+G29+G36</f>
        <v>284426.2990609844</v>
      </c>
      <c r="H52" s="28">
        <f>H4+H23+H29+H36</f>
        <v>23651346.610000003</v>
      </c>
      <c r="I52" s="28">
        <f t="shared" si="2"/>
        <v>22929202.678716697</v>
      </c>
    </row>
    <row r="53" spans="1:9" ht="14.25" x14ac:dyDescent="0.2">
      <c r="A53" s="42">
        <v>5</v>
      </c>
      <c r="B53" s="43" t="s">
        <v>59</v>
      </c>
      <c r="C53" s="17" t="s">
        <v>60</v>
      </c>
      <c r="D53" s="18">
        <f>SUM(D54:D56)</f>
        <v>19666</v>
      </c>
      <c r="E53" s="18">
        <f>SUM(E54:E56)</f>
        <v>19666</v>
      </c>
      <c r="F53" s="44">
        <f t="shared" ref="F53:G53" si="14">SUM(F54:F56)</f>
        <v>3114</v>
      </c>
      <c r="G53" s="44">
        <f t="shared" si="14"/>
        <v>3114</v>
      </c>
      <c r="H53" s="18"/>
      <c r="I53" s="18">
        <v>19666</v>
      </c>
    </row>
    <row r="54" spans="1:9" x14ac:dyDescent="0.2">
      <c r="A54" s="45"/>
      <c r="B54" s="20" t="s">
        <v>61</v>
      </c>
      <c r="C54" s="17" t="s">
        <v>60</v>
      </c>
      <c r="D54" s="21">
        <v>15008</v>
      </c>
      <c r="E54" s="21">
        <v>15008</v>
      </c>
      <c r="F54" s="46">
        <v>3114</v>
      </c>
      <c r="G54" s="46">
        <v>3114</v>
      </c>
      <c r="H54" s="21"/>
      <c r="I54" s="21">
        <v>15008</v>
      </c>
    </row>
    <row r="55" spans="1:9" x14ac:dyDescent="0.2">
      <c r="A55" s="45"/>
      <c r="B55" s="20" t="s">
        <v>16</v>
      </c>
      <c r="C55" s="17" t="s">
        <v>60</v>
      </c>
      <c r="D55" s="21">
        <v>4025</v>
      </c>
      <c r="E55" s="21">
        <v>4025</v>
      </c>
      <c r="F55" s="46"/>
      <c r="G55" s="46"/>
      <c r="H55" s="21"/>
      <c r="I55" s="21">
        <v>4025</v>
      </c>
    </row>
    <row r="56" spans="1:9" x14ac:dyDescent="0.2">
      <c r="A56" s="45"/>
      <c r="B56" s="20" t="s">
        <v>20</v>
      </c>
      <c r="C56" s="17" t="s">
        <v>60</v>
      </c>
      <c r="D56" s="21">
        <v>633</v>
      </c>
      <c r="E56" s="21">
        <v>633</v>
      </c>
      <c r="F56" s="46"/>
      <c r="G56" s="46"/>
      <c r="H56" s="21"/>
      <c r="I56" s="21">
        <v>633</v>
      </c>
    </row>
    <row r="57" spans="1:9" ht="15" x14ac:dyDescent="0.25">
      <c r="A57" s="47">
        <v>6</v>
      </c>
      <c r="B57" s="48" t="s">
        <v>62</v>
      </c>
      <c r="C57" s="17" t="s">
        <v>11</v>
      </c>
      <c r="D57" s="18">
        <f>D52-D5</f>
        <v>8227718.140874926</v>
      </c>
      <c r="E57" s="18">
        <f>E52-E5</f>
        <v>962728.45784177037</v>
      </c>
      <c r="F57" s="18"/>
      <c r="G57" s="18"/>
      <c r="H57" s="18"/>
      <c r="I57" s="18">
        <f t="shared" ref="I57:I72" si="15">SUM(D57:E57)</f>
        <v>9190446.5987166967</v>
      </c>
    </row>
    <row r="58" spans="1:9" ht="15.75" thickBot="1" x14ac:dyDescent="0.3">
      <c r="A58" s="49">
        <v>7</v>
      </c>
      <c r="B58" s="50" t="s">
        <v>62</v>
      </c>
      <c r="C58" s="51" t="s">
        <v>63</v>
      </c>
      <c r="D58" s="52">
        <f>D57/D53</f>
        <v>418.3727316625102</v>
      </c>
      <c r="E58" s="52">
        <f>E57/E53</f>
        <v>48.953953922595872</v>
      </c>
      <c r="F58" s="52"/>
      <c r="G58" s="52"/>
      <c r="H58" s="52"/>
      <c r="I58" s="52">
        <f t="shared" si="15"/>
        <v>467.32668558510608</v>
      </c>
    </row>
    <row r="59" spans="1:9" ht="13.5" customHeight="1" x14ac:dyDescent="0.2">
      <c r="A59" s="53">
        <v>8</v>
      </c>
      <c r="B59" s="54" t="s">
        <v>64</v>
      </c>
      <c r="C59" s="55" t="s">
        <v>11</v>
      </c>
      <c r="D59" s="56">
        <f>D7+D11</f>
        <v>10484656.32</v>
      </c>
      <c r="E59" s="56">
        <f>E7+E11</f>
        <v>0</v>
      </c>
      <c r="F59" s="56"/>
      <c r="G59" s="56"/>
      <c r="H59" s="56"/>
      <c r="I59" s="56">
        <f t="shared" si="15"/>
        <v>10484656.32</v>
      </c>
    </row>
    <row r="60" spans="1:9" ht="15" x14ac:dyDescent="0.2">
      <c r="A60" s="57">
        <v>9</v>
      </c>
      <c r="B60" s="58" t="s">
        <v>65</v>
      </c>
      <c r="C60" s="59" t="s">
        <v>66</v>
      </c>
      <c r="D60" s="60">
        <f>D59/D54</f>
        <v>698.60449893390194</v>
      </c>
      <c r="E60" s="60">
        <f>E59/E54</f>
        <v>0</v>
      </c>
      <c r="F60" s="60"/>
      <c r="G60" s="60"/>
      <c r="H60" s="60"/>
      <c r="I60" s="60">
        <f t="shared" si="15"/>
        <v>698.60449893390194</v>
      </c>
    </row>
    <row r="61" spans="1:9" ht="17.25" customHeight="1" x14ac:dyDescent="0.2">
      <c r="A61" s="57">
        <v>10</v>
      </c>
      <c r="B61" s="58" t="s">
        <v>67</v>
      </c>
      <c r="C61" s="59" t="s">
        <v>66</v>
      </c>
      <c r="D61" s="61">
        <f>D60+D58</f>
        <v>1116.977230596412</v>
      </c>
      <c r="E61" s="61">
        <f>E60+E58</f>
        <v>48.953953922595872</v>
      </c>
      <c r="F61" s="61"/>
      <c r="G61" s="61"/>
      <c r="H61" s="61"/>
      <c r="I61" s="61">
        <f t="shared" si="15"/>
        <v>1165.931184519008</v>
      </c>
    </row>
    <row r="62" spans="1:9" ht="16.5" customHeight="1" thickBot="1" x14ac:dyDescent="0.25">
      <c r="A62" s="62">
        <v>11</v>
      </c>
      <c r="B62" s="63" t="s">
        <v>68</v>
      </c>
      <c r="C62" s="64" t="s">
        <v>66</v>
      </c>
      <c r="D62" s="65">
        <f>D61*1.03*1.2</f>
        <v>1380.5838570171652</v>
      </c>
      <c r="E62" s="65">
        <f>E61*1.03*1.2</f>
        <v>60.507087048328493</v>
      </c>
      <c r="F62" s="65">
        <f>F52/F53/4*1.03*1.2</f>
        <v>43.434408592388259</v>
      </c>
      <c r="G62" s="65">
        <f>G52/G53/12*1.03*1.2</f>
        <v>9.4078062952091805</v>
      </c>
      <c r="H62" s="65"/>
      <c r="I62" s="65">
        <f t="shared" si="15"/>
        <v>1441.0909440654937</v>
      </c>
    </row>
    <row r="63" spans="1:9" ht="15" hidden="1" thickBot="1" x14ac:dyDescent="0.25">
      <c r="A63" s="66"/>
      <c r="B63" s="67" t="s">
        <v>69</v>
      </c>
      <c r="C63" s="68" t="s">
        <v>70</v>
      </c>
      <c r="D63" s="69">
        <f>D61*0.146/175*30.42</f>
        <v>28.347733221671177</v>
      </c>
      <c r="E63" s="69">
        <f>E61*0.146/175*30.42</f>
        <v>1.2424009979171626</v>
      </c>
      <c r="F63" s="69"/>
      <c r="G63" s="69"/>
      <c r="H63" s="69"/>
      <c r="I63" s="69">
        <f t="shared" si="15"/>
        <v>29.590134219588339</v>
      </c>
    </row>
    <row r="64" spans="1:9" ht="24.75" hidden="1" customHeight="1" x14ac:dyDescent="0.25">
      <c r="A64" s="70"/>
      <c r="B64" s="71" t="s">
        <v>71</v>
      </c>
      <c r="C64" s="72" t="s">
        <v>70</v>
      </c>
      <c r="D64" s="73">
        <f>D63*1*1.2</f>
        <v>34.01727986600541</v>
      </c>
      <c r="E64" s="73">
        <f>E63*1*1.2</f>
        <v>1.4908811975005951</v>
      </c>
      <c r="F64" s="73"/>
      <c r="G64" s="73"/>
      <c r="H64" s="73"/>
      <c r="I64" s="73">
        <f t="shared" si="15"/>
        <v>35.508161063506002</v>
      </c>
    </row>
    <row r="65" spans="1:9" ht="16.5" customHeight="1" x14ac:dyDescent="0.2">
      <c r="A65" s="74">
        <v>12</v>
      </c>
      <c r="B65" s="75" t="s">
        <v>72</v>
      </c>
      <c r="C65" s="76" t="s">
        <v>11</v>
      </c>
      <c r="D65" s="77">
        <f>D8+D12</f>
        <v>2811883.1100000003</v>
      </c>
      <c r="E65" s="77">
        <f>E8+E12</f>
        <v>0</v>
      </c>
      <c r="F65" s="77"/>
      <c r="G65" s="77"/>
      <c r="H65" s="77"/>
      <c r="I65" s="77">
        <f t="shared" si="15"/>
        <v>2811883.1100000003</v>
      </c>
    </row>
    <row r="66" spans="1:9" ht="16.5" customHeight="1" x14ac:dyDescent="0.2">
      <c r="A66" s="78">
        <v>13</v>
      </c>
      <c r="B66" s="79" t="s">
        <v>73</v>
      </c>
      <c r="C66" s="68" t="s">
        <v>63</v>
      </c>
      <c r="D66" s="80">
        <f>D65/D55</f>
        <v>698.60449937888211</v>
      </c>
      <c r="E66" s="80">
        <f>E65/E55</f>
        <v>0</v>
      </c>
      <c r="F66" s="80"/>
      <c r="G66" s="80"/>
      <c r="H66" s="80"/>
      <c r="I66" s="80">
        <f t="shared" si="15"/>
        <v>698.60449937888211</v>
      </c>
    </row>
    <row r="67" spans="1:9" ht="16.5" customHeight="1" x14ac:dyDescent="0.2">
      <c r="A67" s="78">
        <v>14</v>
      </c>
      <c r="B67" s="79" t="s">
        <v>74</v>
      </c>
      <c r="C67" s="68" t="s">
        <v>63</v>
      </c>
      <c r="D67" s="61">
        <f>D58+D66</f>
        <v>1116.9772310413923</v>
      </c>
      <c r="E67" s="61">
        <f>E58+E66</f>
        <v>48.953953922595872</v>
      </c>
      <c r="F67" s="61"/>
      <c r="G67" s="61"/>
      <c r="H67" s="61"/>
      <c r="I67" s="61">
        <f t="shared" si="15"/>
        <v>1165.9311849639882</v>
      </c>
    </row>
    <row r="68" spans="1:9" ht="15" thickBot="1" x14ac:dyDescent="0.25">
      <c r="A68" s="81">
        <v>15</v>
      </c>
      <c r="B68" s="82" t="s">
        <v>75</v>
      </c>
      <c r="C68" s="83" t="s">
        <v>76</v>
      </c>
      <c r="D68" s="84">
        <f>D67*1.15*1.2</f>
        <v>1541.4285788371212</v>
      </c>
      <c r="E68" s="84">
        <f>E67*1.133618*1.2</f>
        <v>66.594100005390345</v>
      </c>
      <c r="F68" s="84"/>
      <c r="G68" s="84"/>
      <c r="H68" s="84"/>
      <c r="I68" s="84">
        <f t="shared" si="15"/>
        <v>1608.0226788425116</v>
      </c>
    </row>
    <row r="69" spans="1:9" ht="14.25" x14ac:dyDescent="0.2">
      <c r="A69" s="62">
        <v>16</v>
      </c>
      <c r="B69" s="16" t="s">
        <v>77</v>
      </c>
      <c r="C69" s="85" t="s">
        <v>11</v>
      </c>
      <c r="D69" s="86">
        <f>D9+D13</f>
        <v>442216.65</v>
      </c>
      <c r="E69" s="86">
        <f>E9+E13</f>
        <v>0</v>
      </c>
      <c r="F69" s="86"/>
      <c r="G69" s="86"/>
      <c r="H69" s="86"/>
      <c r="I69" s="86">
        <f t="shared" si="15"/>
        <v>442216.65</v>
      </c>
    </row>
    <row r="70" spans="1:9" ht="14.25" x14ac:dyDescent="0.2">
      <c r="A70" s="62">
        <v>17</v>
      </c>
      <c r="B70" s="16" t="s">
        <v>78</v>
      </c>
      <c r="C70" s="87" t="s">
        <v>63</v>
      </c>
      <c r="D70" s="86">
        <f>D69/D56</f>
        <v>698.60450236966824</v>
      </c>
      <c r="E70" s="86">
        <f>E69/E56</f>
        <v>0</v>
      </c>
      <c r="F70" s="86"/>
      <c r="G70" s="86"/>
      <c r="H70" s="86"/>
      <c r="I70" s="86">
        <f t="shared" si="15"/>
        <v>698.60450236966824</v>
      </c>
    </row>
    <row r="71" spans="1:9" ht="17.25" customHeight="1" x14ac:dyDescent="0.2">
      <c r="A71" s="62">
        <v>18</v>
      </c>
      <c r="B71" s="16" t="s">
        <v>79</v>
      </c>
      <c r="C71" s="87" t="s">
        <v>63</v>
      </c>
      <c r="D71" s="88">
        <f>D58+D70</f>
        <v>1116.9772340321783</v>
      </c>
      <c r="E71" s="88">
        <f>E58+E70</f>
        <v>48.953953922595872</v>
      </c>
      <c r="F71" s="88"/>
      <c r="G71" s="88"/>
      <c r="H71" s="88"/>
      <c r="I71" s="88">
        <f t="shared" si="15"/>
        <v>1165.9311879547743</v>
      </c>
    </row>
    <row r="72" spans="1:9" ht="15" thickBot="1" x14ac:dyDescent="0.25">
      <c r="A72" s="62">
        <v>19</v>
      </c>
      <c r="B72" s="89" t="s">
        <v>80</v>
      </c>
      <c r="C72" s="90" t="s">
        <v>76</v>
      </c>
      <c r="D72" s="91">
        <f>D71*1.15*1.2</f>
        <v>1541.4285829644059</v>
      </c>
      <c r="E72" s="91">
        <f>E71*1.133618*1.2</f>
        <v>66.594100005390345</v>
      </c>
      <c r="F72" s="91"/>
      <c r="G72" s="91"/>
      <c r="H72" s="91"/>
      <c r="I72" s="91">
        <f t="shared" si="15"/>
        <v>1608.0226829697963</v>
      </c>
    </row>
    <row r="73" spans="1:9" x14ac:dyDescent="0.2">
      <c r="A73" s="92"/>
      <c r="B73" s="93"/>
      <c r="C73" s="93"/>
      <c r="D73" s="93"/>
      <c r="E73" s="29"/>
      <c r="F73" s="29"/>
      <c r="G73" s="29"/>
    </row>
    <row r="75" spans="1:9" ht="15.75" x14ac:dyDescent="0.25">
      <c r="B75" s="94" t="s">
        <v>81</v>
      </c>
      <c r="C75" s="94"/>
      <c r="D75" s="94"/>
    </row>
  </sheetData>
  <mergeCells count="1">
    <mergeCell ref="A1:G1"/>
  </mergeCells>
  <pageMargins left="0.51181102362204722" right="0.23622047244094491" top="0.19685039370078741" bottom="0" header="0.11811023622047245" footer="0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теплова енергія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2020-07-17T06:34:10Z</dcterms:created>
  <dcterms:modified xsi:type="dcterms:W3CDTF">2020-07-17T06:34:47Z</dcterms:modified>
</cp:coreProperties>
</file>